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firstSheet="3" activeTab="3"/>
  </bookViews>
  <sheets>
    <sheet name="様式(千円）照会時点" sheetId="1" state="hidden" r:id="rId1"/>
    <sheet name="様式(千円）確定" sheetId="2" state="hidden" r:id="rId2"/>
    <sheet name="様式(百万円）確定" sheetId="3" state="hidden" r:id="rId3"/>
    <sheet name="様式（百万円）" sheetId="4" r:id="rId4"/>
  </sheets>
  <definedNames>
    <definedName name="_xlnm.Print_Area" localSheetId="1">'様式(千円）確定'!$A$1:$K$82</definedName>
    <definedName name="_xlnm.Print_Area" localSheetId="0">'様式(千円）照会時点'!$A$1:$K$82</definedName>
    <definedName name="_xlnm.Print_Area" localSheetId="3">'様式（百万円）'!$A$1:$K$82</definedName>
    <definedName name="_xlnm.Print_Area" localSheetId="2">'様式(百万円）確定'!$A$1:$K$82</definedName>
  </definedNames>
  <calcPr fullCalcOnLoad="1"/>
</workbook>
</file>

<file path=xl/comments1.xml><?xml version="1.0" encoding="utf-8"?>
<comments xmlns="http://schemas.openxmlformats.org/spreadsheetml/2006/main">
  <authors>
    <author>桑名市役所</author>
  </authors>
  <commentList>
    <comment ref="F17" authorId="0">
      <text>
        <r>
          <rPr>
            <b/>
            <sz val="7"/>
            <rFont val="ＭＳ Ｐゴシック"/>
            <family val="3"/>
          </rPr>
          <t>昨年度調査と作成要領に変更有り。この欄には基金からの繰入金を含むこと。</t>
        </r>
      </text>
    </comment>
    <comment ref="F8" authorId="0">
      <text>
        <r>
          <rPr>
            <b/>
            <sz val="7"/>
            <rFont val="ＭＳ Ｐゴシック"/>
            <family val="3"/>
          </rPr>
          <t>昨年度調査と作成要領に変更有り。この欄には基金からの繰入金を含むこと。</t>
        </r>
      </text>
    </comment>
    <comment ref="F36" authorId="0">
      <text>
        <r>
          <rPr>
            <b/>
            <sz val="7"/>
            <rFont val="ＭＳ Ｐゴシック"/>
            <family val="3"/>
          </rPr>
          <t>今年度調査より追加。この欄には基金からの繰入金を含むこと。</t>
        </r>
      </text>
    </comment>
    <comment ref="E58" authorId="0">
      <text>
        <r>
          <rPr>
            <b/>
            <sz val="7"/>
            <rFont val="ＭＳ Ｐゴシック"/>
            <family val="3"/>
          </rPr>
          <t>経営管理室の資料では6,550千円なので、
結果、市以外の補助金があるかもしれないので、確認すること。</t>
        </r>
      </text>
    </comment>
  </commentList>
</comments>
</file>

<file path=xl/sharedStrings.xml><?xml version="1.0" encoding="utf-8"?>
<sst xmlns="http://schemas.openxmlformats.org/spreadsheetml/2006/main" count="709" uniqueCount="130">
  <si>
    <t>会計名</t>
  </si>
  <si>
    <t>１．一般会計等の財政状況</t>
  </si>
  <si>
    <t>歳入</t>
  </si>
  <si>
    <t>歳出</t>
  </si>
  <si>
    <t>形式収支</t>
  </si>
  <si>
    <t>実質収支</t>
  </si>
  <si>
    <t>地方債現在高</t>
  </si>
  <si>
    <t>備考</t>
  </si>
  <si>
    <t>一般会計</t>
  </si>
  <si>
    <t>２．公営企業会計等の財政状況</t>
  </si>
  <si>
    <t>企業債（地方債）現在高</t>
  </si>
  <si>
    <t>３．関係する一部事務組合等の財政状況</t>
  </si>
  <si>
    <t>一部事務組合等名</t>
  </si>
  <si>
    <t>公営企業会計等　計</t>
  </si>
  <si>
    <t>一部事務組合等　計</t>
  </si>
  <si>
    <t>地方公社・第三セクター等名</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</si>
  <si>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</si>
  <si>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</si>
  <si>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</si>
  <si>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</si>
  <si>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</si>
  <si>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</si>
  <si>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</si>
  <si>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</si>
  <si>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</si>
  <si>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</si>
  <si>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</si>
  <si>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</si>
  <si>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</si>
  <si>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</si>
  <si>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</si>
  <si>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</si>
  <si>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</si>
  <si>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</si>
  <si>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</si>
  <si>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</si>
  <si>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</si>
  <si>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</si>
  <si>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</si>
  <si>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</si>
  <si>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</si>
  <si>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</si>
  <si>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</si>
  <si>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</si>
  <si>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</si>
  <si>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</si>
  <si>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</si>
  <si>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</si>
  <si>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</si>
  <si>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</si>
  <si>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２．「資金不足比率」の早期健全化基準に相当する「経営健全化基準」は、公営競技を除き、一律 20％である（公営競技は0％）。</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</si>
  <si>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</si>
  <si>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</si>
  <si>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</si>
  <si>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</si>
  <si>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</si>
  <si>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</si>
  <si>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</si>
  <si>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</si>
  <si>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</si>
  <si>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</si>
  <si>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</si>
  <si>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</si>
  <si>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</si>
  <si>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</si>
  <si>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　　桑名市</t>
  </si>
  <si>
    <t>住宅新築資金等貸付事業特別会計</t>
  </si>
  <si>
    <t>福祉資金貸付事業特別会計</t>
  </si>
  <si>
    <t>国民健康保険事業特別会計</t>
  </si>
  <si>
    <t>市営駐車場事業特別会計</t>
  </si>
  <si>
    <t>老人保健事業特別会計</t>
  </si>
  <si>
    <t>下水道事業特別会計</t>
  </si>
  <si>
    <t>農業集落排水事業特別会計</t>
  </si>
  <si>
    <t>介護保険事業特別会計</t>
  </si>
  <si>
    <t>水道事業会計</t>
  </si>
  <si>
    <t>ガス事業会計</t>
  </si>
  <si>
    <t>病院事業会計</t>
  </si>
  <si>
    <t>桑名広域清掃事業組合</t>
  </si>
  <si>
    <t>桑名・員弁広域連合</t>
  </si>
  <si>
    <t>（うち一般会計）</t>
  </si>
  <si>
    <t>（うち特別会計）</t>
  </si>
  <si>
    <t>三重県自治会館組合</t>
  </si>
  <si>
    <t>三重地方税管理回収機構</t>
  </si>
  <si>
    <t>北勢公設地方卸売市場組合</t>
  </si>
  <si>
    <t>桑名土地開発公社</t>
  </si>
  <si>
    <t>（財）桑名市文化・スポーツ振興公社</t>
  </si>
  <si>
    <t>（株）まちづくり桑名</t>
  </si>
  <si>
    <t>北勢線施設整備（株）</t>
  </si>
  <si>
    <t>三重県後期高齢者医療広域連合</t>
  </si>
  <si>
    <t>－</t>
  </si>
  <si>
    <t>－</t>
  </si>
  <si>
    <t>法適用企業</t>
  </si>
  <si>
    <t>三重県市町職員退職手当組合</t>
  </si>
  <si>
    <t>（単位：千円）</t>
  </si>
  <si>
    <t>－</t>
  </si>
  <si>
    <t>－</t>
  </si>
  <si>
    <t>－</t>
  </si>
  <si>
    <t>－</t>
  </si>
  <si>
    <t>（単位：百万円）</t>
  </si>
  <si>
    <t>一般会計等</t>
  </si>
  <si>
    <t>－</t>
  </si>
  <si>
    <t>－</t>
  </si>
  <si>
    <t>－</t>
  </si>
  <si>
    <t>－</t>
  </si>
  <si>
    <t>－</t>
  </si>
  <si>
    <t>－</t>
  </si>
  <si>
    <t>－</t>
  </si>
  <si>
    <t>（うち公平委員会特別会計）</t>
  </si>
  <si>
    <t>←財政課</t>
  </si>
  <si>
    <t>←同和課</t>
  </si>
  <si>
    <t>←保険年金課</t>
  </si>
  <si>
    <t>←都市計画課</t>
  </si>
  <si>
    <t>←福祉総務課</t>
  </si>
  <si>
    <t>←下水道課</t>
  </si>
  <si>
    <t>←農林水産課</t>
  </si>
  <si>
    <t>←介護・高齢福祉課</t>
  </si>
  <si>
    <t>←水道総務課</t>
  </si>
  <si>
    <t>←市民病院事務局</t>
  </si>
  <si>
    <t>→政策課</t>
  </si>
  <si>
    <t>→商工課</t>
  </si>
  <si>
    <t>→コミュニティプラザ</t>
  </si>
  <si>
    <t>－</t>
  </si>
  <si>
    <t>　　　　　２．「資金不足比率」の早期健全化基準に相当する「経営健全化基準」は、公営競技を除き、一律 △20％である（公営競技は0％）。</t>
  </si>
  <si>
    <t>－</t>
  </si>
  <si>
    <t>－</t>
  </si>
  <si>
    <t>－</t>
  </si>
  <si>
    <t>－</t>
  </si>
  <si>
    <t>－</t>
  </si>
  <si>
    <t>－</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</si>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</sst>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6">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7"/>
      <name val="ＭＳ Ｐゴシック"/>
      <family val="3"/>
    </font>
    <font>
      <b/>
      <sz val="8"/>
      <name val="ＭＳ Ｐゴシック"/>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
      <patternFill patternType="solid">
        <fgColor indexed="13"/>
        <bgColor indexed="64"/>
      </patternFill>
    </fill>
  </fills>
  <borders count="8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color indexed="63"/>
      </right>
      <top style="thin"/>
      <bottom style="double"/>
    </border>
    <border>
      <left>
        <color indexed="63"/>
      </left>
      <right>
        <color indexed="63"/>
      </right>
      <top>
        <color indexed="63"/>
      </top>
      <bottom style="thin"/>
    </border>
    <border>
      <left style="thin"/>
      <right style="thin"/>
      <top style="thin"/>
      <bottom style="double"/>
    </border>
    <border>
      <left style="hair"/>
      <right style="thin"/>
      <top>
        <color indexed="63"/>
      </top>
      <bottom style="hair"/>
    </border>
    <border>
      <left style="hair"/>
      <right style="thin"/>
      <top style="hair"/>
      <bottom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hair"/>
      <right style="hair"/>
      <top style="hair"/>
      <bottom style="thin"/>
    </border>
    <border>
      <left style="hair"/>
      <right style="thin"/>
      <top style="hair"/>
      <bottom style="thin"/>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style="thin"/>
      <right style="thin"/>
      <top style="hair"/>
      <bottom>
        <color indexed="63"/>
      </bottom>
    </border>
    <border>
      <left style="thin"/>
      <right style="thin"/>
      <top>
        <color indexed="63"/>
      </top>
      <bottom style="thin"/>
    </border>
    <border>
      <left style="hair"/>
      <right style="thin"/>
      <top>
        <color indexed="63"/>
      </top>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thin"/>
      <right style="hair"/>
      <top style="double"/>
      <bottom style="hair"/>
    </border>
    <border>
      <left style="hair"/>
      <right style="hair"/>
      <top style="double"/>
      <bottom style="hair"/>
    </border>
    <border>
      <left style="hair"/>
      <right style="hair"/>
      <top style="double"/>
      <bottom>
        <color indexed="63"/>
      </bottom>
    </border>
    <border>
      <left style="hair"/>
      <right style="hair"/>
      <top style="hair"/>
      <bottom>
        <color indexed="63"/>
      </bottom>
    </border>
    <border>
      <left style="thin"/>
      <right style="hair"/>
      <top style="hair"/>
      <bottom>
        <color indexed="63"/>
      </bottom>
    </border>
    <border>
      <left style="hair"/>
      <right style="thin"/>
      <top style="hair"/>
      <bottom>
        <color indexed="63"/>
      </bottom>
    </border>
    <border>
      <left style="thin"/>
      <right style="hair"/>
      <top style="hair"/>
      <bottom style="thin"/>
    </border>
    <border>
      <left style="thin"/>
      <right style="hair"/>
      <top>
        <color indexed="63"/>
      </top>
      <bottom style="thin"/>
    </border>
    <border>
      <left style="hair"/>
      <right style="hair"/>
      <top>
        <color indexed="63"/>
      </top>
      <bottom style="thin"/>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diagonalUp="1">
      <left style="hair"/>
      <right style="hair"/>
      <top style="thin"/>
      <bottom style="thin"/>
      <diagonal style="thin"/>
    </border>
    <border>
      <left style="thin"/>
      <right>
        <color indexed="63"/>
      </right>
      <top style="thin"/>
      <bottom style="thin"/>
    </border>
    <border>
      <left>
        <color indexed="63"/>
      </left>
      <right style="hair"/>
      <top style="thin"/>
      <bottom style="thin"/>
    </border>
    <border>
      <left>
        <color indexed="63"/>
      </left>
      <right>
        <color indexed="63"/>
      </right>
      <top style="thin"/>
      <bottom style="thin"/>
    </border>
    <border>
      <left style="hair"/>
      <right style="hair"/>
      <top>
        <color indexed="63"/>
      </top>
      <bottom>
        <color indexed="63"/>
      </bottom>
    </border>
    <border>
      <left style="thin"/>
      <right style="hair"/>
      <top style="double"/>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7">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1" fillId="25" borderId="10" xfId="0" applyFont="1" applyFill="1" applyBorder="1" applyAlignment="1">
      <alignment horizontal="center" vertical="center" wrapText="1"/>
    </xf>
    <xf numFmtId="0" fontId="4" fillId="24" borderId="0" xfId="0" applyFont="1" applyFill="1" applyAlignment="1">
      <alignment horizontal="left" vertical="center"/>
    </xf>
    <xf numFmtId="0" fontId="2" fillId="24" borderId="11"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0" applyNumberFormat="1" applyFont="1" applyFill="1" applyBorder="1" applyAlignment="1">
      <alignment vertical="center" shrinkToFit="1"/>
    </xf>
    <xf numFmtId="176" fontId="2" fillId="24" borderId="14" xfId="0" applyNumberFormat="1" applyFont="1" applyFill="1" applyBorder="1" applyAlignment="1">
      <alignment vertical="center" shrinkToFit="1"/>
    </xf>
    <xf numFmtId="176" fontId="2" fillId="24" borderId="15"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0" fontId="2" fillId="24" borderId="29" xfId="0" applyFont="1" applyFill="1" applyBorder="1" applyAlignment="1">
      <alignment horizontal="center" vertical="center" shrinkToFit="1"/>
    </xf>
    <xf numFmtId="0" fontId="2" fillId="24" borderId="30" xfId="0" applyFont="1" applyFill="1" applyBorder="1" applyAlignment="1">
      <alignment horizontal="center" vertical="center" shrinkToFit="1"/>
    </xf>
    <xf numFmtId="0" fontId="2" fillId="24" borderId="31" xfId="0" applyFont="1" applyFill="1" applyBorder="1" applyAlignment="1">
      <alignment horizontal="center" vertical="center" shrinkToFit="1"/>
    </xf>
    <xf numFmtId="0" fontId="1" fillId="25" borderId="32" xfId="0" applyFont="1" applyFill="1" applyBorder="1" applyAlignment="1">
      <alignment horizontal="center" vertical="center" wrapText="1"/>
    </xf>
    <xf numFmtId="0" fontId="1" fillId="25" borderId="33" xfId="0" applyFont="1" applyFill="1" applyBorder="1" applyAlignment="1">
      <alignment horizontal="center" vertical="center" wrapText="1"/>
    </xf>
    <xf numFmtId="0" fontId="2" fillId="24" borderId="34" xfId="0" applyFont="1" applyFill="1" applyBorder="1" applyAlignment="1">
      <alignment horizontal="center" vertical="center"/>
    </xf>
    <xf numFmtId="176" fontId="2" fillId="24" borderId="24" xfId="0" applyNumberFormat="1" applyFont="1" applyFill="1" applyBorder="1" applyAlignment="1">
      <alignment horizontal="center" vertical="center" shrinkToFit="1"/>
    </xf>
    <xf numFmtId="176" fontId="2" fillId="24" borderId="25" xfId="0" applyNumberFormat="1" applyFont="1" applyFill="1" applyBorder="1" applyAlignment="1">
      <alignment horizontal="center" vertical="center" shrinkToFit="1"/>
    </xf>
    <xf numFmtId="176" fontId="2" fillId="24" borderId="28" xfId="0" applyNumberFormat="1" applyFont="1" applyFill="1" applyBorder="1" applyAlignment="1">
      <alignment horizontal="center" vertical="center" shrinkToFit="1"/>
    </xf>
    <xf numFmtId="0" fontId="2" fillId="24" borderId="34"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2" xfId="0" applyFont="1" applyFill="1" applyBorder="1" applyAlignment="1">
      <alignment horizontal="center" vertical="center" wrapText="1"/>
    </xf>
    <xf numFmtId="0" fontId="2" fillId="25" borderId="33" xfId="0" applyFont="1" applyFill="1" applyBorder="1" applyAlignment="1">
      <alignment horizontal="center" vertical="center" wrapText="1"/>
    </xf>
    <xf numFmtId="0" fontId="2" fillId="25" borderId="35" xfId="0" applyFont="1" applyFill="1" applyBorder="1" applyAlignment="1">
      <alignment horizontal="center" vertical="center" wrapText="1"/>
    </xf>
    <xf numFmtId="0" fontId="2" fillId="24" borderId="29" xfId="0" applyFont="1" applyFill="1" applyBorder="1" applyAlignment="1">
      <alignment horizontal="distributed" vertical="center" indent="1"/>
    </xf>
    <xf numFmtId="0" fontId="2" fillId="24" borderId="30" xfId="0" applyFont="1" applyFill="1" applyBorder="1" applyAlignment="1">
      <alignment horizontal="distributed" vertical="center" indent="1"/>
    </xf>
    <xf numFmtId="0" fontId="2" fillId="24" borderId="31" xfId="0" applyFont="1" applyFill="1" applyBorder="1" applyAlignment="1">
      <alignment horizontal="center" vertical="center"/>
    </xf>
    <xf numFmtId="0" fontId="2" fillId="24" borderId="34"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36" xfId="0" applyFont="1" applyFill="1" applyBorder="1" applyAlignment="1">
      <alignment horizontal="center" vertical="center" wrapText="1"/>
    </xf>
    <xf numFmtId="178" fontId="2" fillId="24" borderId="17" xfId="0" applyNumberFormat="1" applyFont="1" applyFill="1" applyBorder="1" applyAlignment="1">
      <alignment horizontal="center" vertical="center" shrinkToFit="1"/>
    </xf>
    <xf numFmtId="178" fontId="2" fillId="24" borderId="19" xfId="0" applyNumberFormat="1" applyFont="1" applyFill="1" applyBorder="1" applyAlignment="1">
      <alignment horizontal="center" vertical="center" shrinkToFit="1"/>
    </xf>
    <xf numFmtId="0" fontId="2" fillId="24" borderId="31" xfId="0" applyFont="1" applyFill="1" applyBorder="1" applyAlignment="1">
      <alignment horizontal="distributed" vertical="center" indent="1"/>
    </xf>
    <xf numFmtId="178" fontId="2" fillId="24" borderId="27" xfId="0" applyNumberFormat="1" applyFont="1" applyFill="1" applyBorder="1" applyAlignment="1">
      <alignment horizontal="center" vertical="center" shrinkToFit="1"/>
    </xf>
    <xf numFmtId="0" fontId="2" fillId="24" borderId="37" xfId="0" applyFont="1" applyFill="1" applyBorder="1" applyAlignment="1">
      <alignment horizontal="center" vertical="center" shrinkToFit="1"/>
    </xf>
    <xf numFmtId="0" fontId="2" fillId="24" borderId="38" xfId="0" applyFont="1" applyFill="1" applyBorder="1" applyAlignment="1">
      <alignment horizontal="center" vertical="center" shrinkToFit="1"/>
    </xf>
    <xf numFmtId="176" fontId="2" fillId="24" borderId="39" xfId="0" applyNumberFormat="1" applyFont="1" applyFill="1" applyBorder="1" applyAlignment="1">
      <alignment vertical="center" shrinkToFit="1"/>
    </xf>
    <xf numFmtId="0" fontId="3" fillId="0" borderId="11" xfId="0" applyFont="1" applyFill="1" applyBorder="1" applyAlignment="1">
      <alignment vertical="center"/>
    </xf>
    <xf numFmtId="176" fontId="2" fillId="0" borderId="40" xfId="48" applyNumberFormat="1" applyFont="1" applyFill="1" applyBorder="1" applyAlignment="1">
      <alignment vertical="center" shrinkToFit="1"/>
    </xf>
    <xf numFmtId="176" fontId="2" fillId="0" borderId="41" xfId="48" applyNumberFormat="1" applyFont="1" applyFill="1" applyBorder="1" applyAlignment="1">
      <alignment vertical="center" shrinkToFit="1"/>
    </xf>
    <xf numFmtId="176" fontId="2" fillId="0" borderId="42" xfId="48" applyNumberFormat="1" applyFont="1" applyFill="1" applyBorder="1" applyAlignment="1">
      <alignment vertical="center" shrinkToFit="1"/>
    </xf>
    <xf numFmtId="176" fontId="2" fillId="0" borderId="43" xfId="48" applyNumberFormat="1" applyFont="1" applyFill="1" applyBorder="1" applyAlignment="1">
      <alignment vertical="center" shrinkToFit="1"/>
    </xf>
    <xf numFmtId="176" fontId="2" fillId="0" borderId="44" xfId="48" applyNumberFormat="1" applyFont="1" applyFill="1" applyBorder="1" applyAlignment="1">
      <alignment vertical="center" shrinkToFit="1"/>
    </xf>
    <xf numFmtId="176" fontId="2" fillId="0" borderId="45" xfId="48" applyNumberFormat="1" applyFont="1" applyFill="1" applyBorder="1" applyAlignment="1">
      <alignment vertical="center" shrinkToFit="1"/>
    </xf>
    <xf numFmtId="0" fontId="2" fillId="0" borderId="13" xfId="0" applyFont="1" applyFill="1" applyBorder="1" applyAlignment="1">
      <alignment vertical="center" shrinkToFit="1"/>
    </xf>
    <xf numFmtId="176" fontId="2" fillId="0" borderId="46" xfId="48" applyNumberFormat="1" applyFont="1" applyFill="1" applyBorder="1" applyAlignment="1">
      <alignment vertical="center" shrinkToFit="1"/>
    </xf>
    <xf numFmtId="176" fontId="2" fillId="0" borderId="47" xfId="48" applyNumberFormat="1" applyFont="1" applyFill="1" applyBorder="1" applyAlignment="1">
      <alignment vertical="center" shrinkToFit="1"/>
    </xf>
    <xf numFmtId="0" fontId="2" fillId="0" borderId="14" xfId="0" applyFont="1" applyFill="1" applyBorder="1" applyAlignment="1">
      <alignment vertical="center" shrinkToFit="1"/>
    </xf>
    <xf numFmtId="176" fontId="2" fillId="0" borderId="22" xfId="48" applyNumberFormat="1" applyFont="1" applyFill="1" applyBorder="1" applyAlignment="1">
      <alignment vertical="center" shrinkToFit="1"/>
    </xf>
    <xf numFmtId="0" fontId="2" fillId="0" borderId="28" xfId="0" applyFont="1" applyFill="1" applyBorder="1" applyAlignment="1">
      <alignment vertical="center" shrinkToFit="1"/>
    </xf>
    <xf numFmtId="176" fontId="2" fillId="0" borderId="48" xfId="0" applyNumberFormat="1" applyFont="1" applyFill="1" applyBorder="1" applyAlignment="1">
      <alignment vertical="center" shrinkToFit="1"/>
    </xf>
    <xf numFmtId="176" fontId="2" fillId="0" borderId="49" xfId="0" applyNumberFormat="1" applyFont="1" applyFill="1" applyBorder="1" applyAlignment="1">
      <alignment vertical="center" shrinkToFit="1"/>
    </xf>
    <xf numFmtId="176" fontId="2" fillId="0" borderId="50" xfId="0" applyNumberFormat="1" applyFont="1" applyFill="1" applyBorder="1" applyAlignment="1">
      <alignment vertical="center" shrinkToFit="1"/>
    </xf>
    <xf numFmtId="176" fontId="2" fillId="0" borderId="13" xfId="0" applyNumberFormat="1" applyFont="1" applyFill="1" applyBorder="1" applyAlignment="1">
      <alignment vertical="center" shrinkToFit="1"/>
    </xf>
    <xf numFmtId="176" fontId="2" fillId="0" borderId="46" xfId="0" applyNumberFormat="1" applyFont="1" applyFill="1" applyBorder="1" applyAlignment="1">
      <alignment vertical="center" shrinkToFit="1"/>
    </xf>
    <xf numFmtId="176" fontId="2" fillId="0" borderId="47" xfId="0" applyNumberFormat="1" applyFont="1" applyFill="1" applyBorder="1" applyAlignment="1">
      <alignment vertical="center" shrinkToFit="1"/>
    </xf>
    <xf numFmtId="176" fontId="2" fillId="0" borderId="51" xfId="0" applyNumberFormat="1" applyFont="1" applyFill="1" applyBorder="1" applyAlignment="1">
      <alignment vertical="center" shrinkToFit="1"/>
    </xf>
    <xf numFmtId="176" fontId="2" fillId="0" borderId="14" xfId="0" applyNumberFormat="1" applyFont="1" applyFill="1" applyBorder="1" applyAlignment="1">
      <alignment vertical="center" shrinkToFit="1"/>
    </xf>
    <xf numFmtId="176" fontId="2" fillId="0" borderId="52" xfId="0" applyNumberFormat="1" applyFont="1" applyFill="1" applyBorder="1" applyAlignment="1">
      <alignment vertical="center" shrinkToFit="1"/>
    </xf>
    <xf numFmtId="176" fontId="2" fillId="0" borderId="53" xfId="0" applyNumberFormat="1" applyFont="1" applyFill="1" applyBorder="1" applyAlignment="1">
      <alignment vertical="center" shrinkToFit="1"/>
    </xf>
    <xf numFmtId="176" fontId="2" fillId="0" borderId="47" xfId="0" applyNumberFormat="1" applyFont="1" applyFill="1" applyBorder="1" applyAlignment="1">
      <alignment horizontal="right" vertical="center" shrinkToFit="1"/>
    </xf>
    <xf numFmtId="176" fontId="2" fillId="0" borderId="45" xfId="0" applyNumberFormat="1" applyFont="1" applyFill="1" applyBorder="1" applyAlignment="1">
      <alignment vertical="center" shrinkToFit="1"/>
    </xf>
    <xf numFmtId="176" fontId="2" fillId="0" borderId="54"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4" xfId="0" applyNumberFormat="1" applyFont="1" applyFill="1" applyBorder="1" applyAlignment="1">
      <alignment horizontal="center" vertical="center" shrinkToFit="1"/>
    </xf>
    <xf numFmtId="176" fontId="2" fillId="0" borderId="25" xfId="0" applyNumberFormat="1" applyFont="1" applyFill="1" applyBorder="1" applyAlignment="1">
      <alignment horizontal="center" vertical="center" shrinkToFit="1"/>
    </xf>
    <xf numFmtId="176" fontId="2" fillId="0" borderId="22" xfId="0" applyNumberFormat="1" applyFont="1" applyFill="1" applyBorder="1" applyAlignment="1">
      <alignment vertical="center" shrinkToFit="1"/>
    </xf>
    <xf numFmtId="176" fontId="2" fillId="0" borderId="44" xfId="0" applyNumberFormat="1" applyFont="1" applyFill="1" applyBorder="1" applyAlignment="1">
      <alignment vertical="center" shrinkToFit="1"/>
    </xf>
    <xf numFmtId="176" fontId="2" fillId="0" borderId="55" xfId="0" applyNumberFormat="1" applyFont="1" applyFill="1" applyBorder="1" applyAlignment="1">
      <alignment vertical="center" shrinkToFit="1"/>
    </xf>
    <xf numFmtId="176" fontId="2" fillId="0" borderId="56" xfId="0" applyNumberFormat="1" applyFont="1" applyFill="1" applyBorder="1" applyAlignment="1">
      <alignment vertical="center" shrinkToFit="1"/>
    </xf>
    <xf numFmtId="178" fontId="2" fillId="0" borderId="57" xfId="0" applyNumberFormat="1" applyFont="1" applyFill="1" applyBorder="1" applyAlignment="1">
      <alignment horizontal="center" vertical="center" shrinkToFit="1"/>
    </xf>
    <xf numFmtId="178" fontId="2" fillId="0" borderId="45" xfId="0" applyNumberFormat="1" applyFont="1" applyFill="1" applyBorder="1" applyAlignment="1">
      <alignment horizontal="center" vertical="center" shrinkToFit="1"/>
    </xf>
    <xf numFmtId="182" fontId="2" fillId="0" borderId="45" xfId="0" applyNumberFormat="1" applyFont="1" applyFill="1" applyBorder="1" applyAlignment="1">
      <alignment horizontal="center" vertical="center"/>
    </xf>
    <xf numFmtId="182" fontId="2" fillId="0" borderId="13" xfId="0" applyNumberFormat="1" applyFont="1" applyFill="1" applyBorder="1" applyAlignment="1">
      <alignment horizontal="center" vertical="center"/>
    </xf>
    <xf numFmtId="178" fontId="2" fillId="0" borderId="16" xfId="0" applyNumberFormat="1" applyFont="1" applyFill="1" applyBorder="1" applyAlignment="1">
      <alignment horizontal="center" vertical="center" shrinkToFit="1"/>
    </xf>
    <xf numFmtId="179" fontId="2" fillId="0" borderId="49" xfId="0" applyNumberFormat="1" applyFont="1" applyFill="1" applyBorder="1" applyAlignment="1">
      <alignment horizontal="center" vertical="center" shrinkToFit="1"/>
    </xf>
    <xf numFmtId="178" fontId="2" fillId="0" borderId="18" xfId="0" applyNumberFormat="1" applyFont="1" applyFill="1" applyBorder="1" applyAlignment="1">
      <alignment horizontal="center" vertical="center" shrinkToFit="1"/>
    </xf>
    <xf numFmtId="178" fontId="2" fillId="0" borderId="47" xfId="0" applyNumberFormat="1" applyFont="1" applyFill="1" applyBorder="1" applyAlignment="1">
      <alignment horizontal="center" vertical="center" shrinkToFit="1"/>
    </xf>
    <xf numFmtId="178" fontId="2" fillId="0" borderId="58" xfId="0" applyNumberFormat="1" applyFont="1" applyFill="1" applyBorder="1" applyAlignment="1">
      <alignment horizontal="center" vertical="center" shrinkToFit="1"/>
    </xf>
    <xf numFmtId="182" fontId="2" fillId="0" borderId="47" xfId="0" applyNumberFormat="1" applyFont="1" applyFill="1" applyBorder="1" applyAlignment="1">
      <alignment horizontal="center" vertical="center"/>
    </xf>
    <xf numFmtId="182" fontId="2" fillId="0" borderId="14" xfId="0" applyNumberFormat="1" applyFont="1" applyFill="1" applyBorder="1" applyAlignment="1">
      <alignment horizontal="center" vertical="center"/>
    </xf>
    <xf numFmtId="179" fontId="2" fillId="0" borderId="47" xfId="0" applyNumberFormat="1" applyFont="1" applyFill="1" applyBorder="1" applyAlignment="1">
      <alignment horizontal="center" vertical="center" shrinkToFit="1"/>
    </xf>
    <xf numFmtId="179" fontId="2" fillId="0" borderId="59" xfId="0" applyNumberFormat="1" applyFont="1" applyFill="1" applyBorder="1" applyAlignment="1">
      <alignment horizontal="center" vertical="center" shrinkToFit="1"/>
    </xf>
    <xf numFmtId="181" fontId="2" fillId="0" borderId="47" xfId="0" applyNumberFormat="1" applyFont="1" applyFill="1" applyBorder="1" applyAlignment="1">
      <alignment horizontal="center" vertical="center"/>
    </xf>
    <xf numFmtId="181" fontId="2" fillId="0" borderId="14" xfId="0" applyNumberFormat="1" applyFont="1" applyFill="1" applyBorder="1" applyAlignment="1">
      <alignment horizontal="center" vertical="center"/>
    </xf>
    <xf numFmtId="179" fontId="2" fillId="0" borderId="18" xfId="0" applyNumberFormat="1" applyFont="1" applyFill="1" applyBorder="1" applyAlignment="1">
      <alignment horizontal="center" vertical="center" shrinkToFit="1"/>
    </xf>
    <xf numFmtId="179" fontId="2" fillId="0" borderId="58" xfId="0" applyNumberFormat="1" applyFont="1" applyFill="1" applyBorder="1" applyAlignment="1">
      <alignment horizontal="center" vertical="center" shrinkToFit="1"/>
    </xf>
    <xf numFmtId="181" fontId="2" fillId="0" borderId="19" xfId="0" applyNumberFormat="1" applyFont="1" applyFill="1" applyBorder="1" applyAlignment="1">
      <alignment horizontal="center" vertical="center"/>
    </xf>
    <xf numFmtId="178" fontId="2" fillId="0" borderId="59" xfId="0" applyNumberFormat="1" applyFont="1" applyFill="1" applyBorder="1" applyAlignment="1">
      <alignment horizontal="center" vertical="center" shrinkToFit="1"/>
    </xf>
    <xf numFmtId="181" fontId="2" fillId="0" borderId="58" xfId="0" applyNumberFormat="1" applyFont="1" applyFill="1" applyBorder="1" applyAlignment="1">
      <alignment vertical="center"/>
    </xf>
    <xf numFmtId="181" fontId="2" fillId="0" borderId="19" xfId="0" applyNumberFormat="1" applyFont="1" applyFill="1" applyBorder="1" applyAlignment="1">
      <alignment vertical="center"/>
    </xf>
    <xf numFmtId="179" fontId="2" fillId="0" borderId="60" xfId="0" applyNumberFormat="1" applyFont="1" applyFill="1" applyBorder="1" applyAlignment="1">
      <alignment horizontal="center" vertical="center" shrinkToFit="1"/>
    </xf>
    <xf numFmtId="179" fontId="2" fillId="0" borderId="20" xfId="0" applyNumberFormat="1" applyFont="1" applyFill="1" applyBorder="1" applyAlignment="1">
      <alignment horizontal="center" vertical="center" shrinkToFit="1"/>
    </xf>
    <xf numFmtId="181" fontId="2" fillId="0" borderId="61" xfId="0" applyNumberFormat="1" applyFont="1" applyFill="1" applyBorder="1" applyAlignment="1">
      <alignment vertical="center"/>
    </xf>
    <xf numFmtId="181" fontId="2" fillId="0" borderId="27" xfId="0" applyNumberFormat="1" applyFont="1" applyFill="1" applyBorder="1" applyAlignment="1">
      <alignment vertical="center"/>
    </xf>
    <xf numFmtId="178" fontId="2" fillId="0" borderId="26" xfId="0" applyNumberFormat="1" applyFont="1" applyFill="1" applyBorder="1" applyAlignment="1">
      <alignment horizontal="center" vertical="center" shrinkToFit="1"/>
    </xf>
    <xf numFmtId="176" fontId="2" fillId="0" borderId="62" xfId="48" applyNumberFormat="1" applyFont="1" applyFill="1" applyBorder="1" applyAlignment="1">
      <alignment vertical="center" shrinkToFit="1"/>
    </xf>
    <xf numFmtId="176" fontId="2" fillId="0" borderId="25" xfId="0" applyNumberFormat="1" applyFont="1" applyFill="1" applyBorder="1" applyAlignment="1">
      <alignment vertical="center" shrinkToFit="1"/>
    </xf>
    <xf numFmtId="176" fontId="2" fillId="0" borderId="22" xfId="0" applyNumberFormat="1" applyFont="1" applyFill="1" applyBorder="1" applyAlignment="1">
      <alignment horizontal="right" vertical="center" shrinkToFit="1"/>
    </xf>
    <xf numFmtId="176" fontId="2" fillId="0" borderId="63" xfId="48" applyNumberFormat="1" applyFont="1" applyFill="1" applyBorder="1" applyAlignment="1">
      <alignment vertical="center" shrinkToFit="1"/>
    </xf>
    <xf numFmtId="176" fontId="2" fillId="0" borderId="64" xfId="48" applyNumberFormat="1" applyFont="1" applyFill="1" applyBorder="1" applyAlignment="1">
      <alignment vertical="center" shrinkToFit="1"/>
    </xf>
    <xf numFmtId="176" fontId="2" fillId="0" borderId="65" xfId="48" applyNumberFormat="1" applyFont="1" applyFill="1" applyBorder="1" applyAlignment="1">
      <alignment vertical="center" shrinkToFit="1"/>
    </xf>
    <xf numFmtId="0" fontId="1" fillId="21" borderId="0" xfId="0" applyFont="1" applyFill="1" applyAlignment="1">
      <alignment horizontal="right" vertical="center"/>
    </xf>
    <xf numFmtId="0" fontId="2" fillId="24" borderId="0" xfId="0" applyFont="1" applyFill="1" applyAlignment="1">
      <alignment vertical="center" shrinkToFit="1"/>
    </xf>
    <xf numFmtId="176" fontId="2" fillId="26" borderId="46" xfId="0" applyNumberFormat="1" applyFont="1" applyFill="1" applyBorder="1" applyAlignment="1">
      <alignment vertical="center" shrinkToFit="1"/>
    </xf>
    <xf numFmtId="176" fontId="2" fillId="26" borderId="47" xfId="0" applyNumberFormat="1" applyFont="1" applyFill="1" applyBorder="1" applyAlignment="1">
      <alignment vertical="center" shrinkToFit="1"/>
    </xf>
    <xf numFmtId="176" fontId="2" fillId="3" borderId="47" xfId="0" applyNumberFormat="1" applyFont="1" applyFill="1" applyBorder="1" applyAlignment="1">
      <alignment vertical="center" shrinkToFit="1"/>
    </xf>
    <xf numFmtId="176" fontId="2" fillId="4" borderId="54" xfId="0" applyNumberFormat="1" applyFont="1" applyFill="1" applyBorder="1" applyAlignment="1">
      <alignment vertical="center" shrinkToFit="1"/>
    </xf>
    <xf numFmtId="176" fontId="2" fillId="4" borderId="20" xfId="0" applyNumberFormat="1" applyFont="1" applyFill="1" applyBorder="1" applyAlignment="1">
      <alignment vertical="center" shrinkToFit="1"/>
    </xf>
    <xf numFmtId="176" fontId="2" fillId="0" borderId="66" xfId="0" applyNumberFormat="1" applyFont="1" applyFill="1" applyBorder="1" applyAlignment="1">
      <alignment vertical="center" shrinkToFit="1"/>
    </xf>
    <xf numFmtId="176" fontId="2" fillId="0" borderId="67" xfId="0" applyNumberFormat="1" applyFont="1" applyFill="1" applyBorder="1" applyAlignment="1">
      <alignment vertical="center" shrinkToFit="1"/>
    </xf>
    <xf numFmtId="0" fontId="1" fillId="0" borderId="0" xfId="0" applyFont="1" applyFill="1" applyAlignment="1">
      <alignment horizontal="right" vertical="center"/>
    </xf>
    <xf numFmtId="176" fontId="2" fillId="0" borderId="51" xfId="0" applyNumberFormat="1" applyFont="1" applyFill="1" applyBorder="1" applyAlignment="1">
      <alignment horizontal="right" vertical="center" shrinkToFit="1"/>
    </xf>
    <xf numFmtId="179" fontId="2" fillId="0" borderId="50" xfId="0" applyNumberFormat="1" applyFont="1" applyFill="1" applyBorder="1" applyAlignment="1">
      <alignment horizontal="center" vertical="center" shrinkToFit="1"/>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70" xfId="0" applyFont="1" applyFill="1" applyBorder="1" applyAlignment="1">
      <alignment horizontal="center" vertical="center" wrapText="1"/>
    </xf>
    <xf numFmtId="0" fontId="2" fillId="25" borderId="71" xfId="0" applyFont="1" applyFill="1" applyBorder="1" applyAlignment="1">
      <alignment horizontal="center" vertical="center"/>
    </xf>
    <xf numFmtId="0" fontId="2" fillId="25" borderId="72" xfId="0" applyFont="1" applyFill="1" applyBorder="1" applyAlignment="1">
      <alignment horizontal="center" vertical="center" wrapText="1"/>
    </xf>
    <xf numFmtId="0" fontId="2" fillId="25" borderId="73" xfId="0" applyFont="1" applyFill="1" applyBorder="1" applyAlignment="1">
      <alignment horizontal="center" vertical="center"/>
    </xf>
    <xf numFmtId="0" fontId="2" fillId="25" borderId="68" xfId="0" applyFont="1" applyFill="1" applyBorder="1" applyAlignment="1">
      <alignment horizontal="center" vertical="center" shrinkToFit="1"/>
    </xf>
    <xf numFmtId="0" fontId="2" fillId="25" borderId="69" xfId="0" applyFont="1" applyFill="1" applyBorder="1" applyAlignment="1">
      <alignment horizontal="center" vertical="center" shrinkToFit="1"/>
    </xf>
    <xf numFmtId="0" fontId="1" fillId="25" borderId="72" xfId="0" applyFont="1" applyFill="1" applyBorder="1" applyAlignment="1">
      <alignment horizontal="center" vertical="center" wrapText="1"/>
    </xf>
    <xf numFmtId="0" fontId="1" fillId="25" borderId="73" xfId="0" applyFont="1" applyFill="1" applyBorder="1" applyAlignment="1">
      <alignment horizontal="center" vertical="center"/>
    </xf>
    <xf numFmtId="0" fontId="2" fillId="25" borderId="74" xfId="0" applyFont="1" applyFill="1" applyBorder="1" applyAlignment="1">
      <alignment horizontal="center" vertical="center"/>
    </xf>
    <xf numFmtId="0" fontId="2" fillId="25" borderId="75" xfId="0" applyFont="1" applyFill="1" applyBorder="1" applyAlignment="1">
      <alignment horizontal="center" vertical="center"/>
    </xf>
    <xf numFmtId="0" fontId="1" fillId="25" borderId="73" xfId="0" applyFont="1" applyFill="1" applyBorder="1" applyAlignment="1">
      <alignment horizontal="center" vertical="center" wrapText="1"/>
    </xf>
    <xf numFmtId="0" fontId="2" fillId="25" borderId="73" xfId="0" applyFont="1" applyFill="1" applyBorder="1" applyAlignment="1">
      <alignment horizontal="center" vertical="center" wrapText="1"/>
    </xf>
    <xf numFmtId="0" fontId="2" fillId="25" borderId="72" xfId="0" applyFont="1" applyFill="1" applyBorder="1" applyAlignment="1">
      <alignment horizontal="center" vertical="center"/>
    </xf>
    <xf numFmtId="0" fontId="2" fillId="25" borderId="70" xfId="0" applyFont="1" applyFill="1" applyBorder="1" applyAlignment="1">
      <alignment horizontal="center" vertical="center"/>
    </xf>
    <xf numFmtId="0" fontId="2" fillId="25" borderId="76" xfId="0" applyFont="1" applyFill="1" applyBorder="1" applyAlignment="1">
      <alignment horizontal="center" vertical="center" wrapText="1"/>
    </xf>
    <xf numFmtId="0" fontId="2" fillId="25" borderId="77" xfId="0" applyFont="1" applyFill="1" applyBorder="1" applyAlignment="1">
      <alignment horizontal="center" vertical="center"/>
    </xf>
    <xf numFmtId="0" fontId="2" fillId="0" borderId="78" xfId="0" applyFont="1" applyFill="1" applyBorder="1" applyAlignment="1">
      <alignment horizontal="center" vertical="center" shrinkToFit="1"/>
    </xf>
    <xf numFmtId="0" fontId="2" fillId="0" borderId="79" xfId="0" applyFont="1" applyFill="1" applyBorder="1" applyAlignment="1">
      <alignment horizontal="center" vertical="center" shrinkToFit="1"/>
    </xf>
    <xf numFmtId="0" fontId="2" fillId="0" borderId="80" xfId="0" applyFont="1" applyFill="1" applyBorder="1" applyAlignment="1">
      <alignment horizontal="center" vertical="center" shrinkToFit="1"/>
    </xf>
    <xf numFmtId="0" fontId="2" fillId="0" borderId="81" xfId="0" applyFont="1" applyFill="1" applyBorder="1" applyAlignment="1">
      <alignment horizontal="center" vertical="center" shrinkToFit="1"/>
    </xf>
    <xf numFmtId="0" fontId="2" fillId="0" borderId="82" xfId="0" applyFont="1" applyFill="1" applyBorder="1" applyAlignment="1">
      <alignment horizontal="center" vertical="center" shrinkToFit="1"/>
    </xf>
    <xf numFmtId="0" fontId="2" fillId="0" borderId="83"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5"/>
  </sheetPr>
  <dimension ref="A1:M82"/>
  <sheetViews>
    <sheetView view="pageBreakPreview" zoomScale="130" zoomScaleSheetLayoutView="130" zoomScalePageLayoutView="0" workbookViewId="0" topLeftCell="A52">
      <selection activeCell="C57" sqref="C57"/>
    </sheetView>
  </sheetViews>
  <sheetFormatPr defaultColWidth="9.00390625" defaultRowHeight="13.5" customHeight="1"/>
  <cols>
    <col min="1" max="1" width="16.625" style="1" customWidth="1"/>
    <col min="2" max="16384" width="9.00390625" style="1" customWidth="1"/>
  </cols>
  <sheetData>
    <row r="1" spans="1:13" ht="21" customHeight="1">
      <c r="A1" s="5" t="s">
        <v>32</v>
      </c>
      <c r="B1" s="4"/>
      <c r="C1" s="4"/>
      <c r="D1" s="4"/>
      <c r="E1" s="4"/>
      <c r="F1" s="4"/>
      <c r="G1" s="4"/>
      <c r="H1" s="4"/>
      <c r="I1" s="4"/>
      <c r="J1" s="4"/>
      <c r="K1" s="4"/>
      <c r="L1" s="8"/>
      <c r="M1" s="4"/>
    </row>
    <row r="2" spans="1:13" ht="13.5" customHeight="1">
      <c r="A2" s="5"/>
      <c r="B2" s="4"/>
      <c r="C2" s="4"/>
      <c r="D2" s="4"/>
      <c r="E2" s="4"/>
      <c r="F2" s="4"/>
      <c r="G2" s="4"/>
      <c r="H2" s="4"/>
      <c r="I2" s="4"/>
      <c r="J2" s="4"/>
      <c r="K2" s="4"/>
      <c r="L2" s="4"/>
      <c r="M2" s="4"/>
    </row>
    <row r="3" ht="13.5" customHeight="1">
      <c r="J3" s="121" t="s">
        <v>93</v>
      </c>
    </row>
    <row r="4" spans="1:10" ht="21" customHeight="1" thickBot="1">
      <c r="A4" s="55" t="s">
        <v>65</v>
      </c>
      <c r="B4" s="9"/>
      <c r="G4" s="30" t="s">
        <v>54</v>
      </c>
      <c r="H4" s="31" t="s">
        <v>55</v>
      </c>
      <c r="I4" s="7" t="s">
        <v>56</v>
      </c>
      <c r="J4" s="10" t="s">
        <v>57</v>
      </c>
    </row>
    <row r="5" spans="7:10" ht="13.5" customHeight="1" thickTop="1">
      <c r="G5" s="56">
        <v>24264123</v>
      </c>
      <c r="H5" s="57">
        <v>2007184</v>
      </c>
      <c r="I5" s="58">
        <v>1286451</v>
      </c>
      <c r="J5" s="59">
        <f>SUM(G5:I5)</f>
        <v>27557758</v>
      </c>
    </row>
    <row r="6" ht="14.25">
      <c r="A6" s="6" t="s">
        <v>1</v>
      </c>
    </row>
    <row r="7" spans="8:9" ht="10.5">
      <c r="H7" s="121" t="s">
        <v>93</v>
      </c>
      <c r="I7" s="3"/>
    </row>
    <row r="8" spans="1:8" ht="13.5" customHeight="1">
      <c r="A8" s="133" t="s">
        <v>0</v>
      </c>
      <c r="B8" s="148" t="s">
        <v>2</v>
      </c>
      <c r="C8" s="147" t="s">
        <v>3</v>
      </c>
      <c r="D8" s="147" t="s">
        <v>4</v>
      </c>
      <c r="E8" s="147" t="s">
        <v>5</v>
      </c>
      <c r="F8" s="137" t="s">
        <v>59</v>
      </c>
      <c r="G8" s="147" t="s">
        <v>6</v>
      </c>
      <c r="H8" s="143" t="s">
        <v>7</v>
      </c>
    </row>
    <row r="9" spans="1:8" ht="13.5" customHeight="1" thickBot="1">
      <c r="A9" s="134"/>
      <c r="B9" s="136"/>
      <c r="C9" s="138"/>
      <c r="D9" s="138"/>
      <c r="E9" s="138"/>
      <c r="F9" s="146"/>
      <c r="G9" s="138"/>
      <c r="H9" s="144"/>
    </row>
    <row r="10" spans="1:9" ht="13.5" customHeight="1" thickTop="1">
      <c r="A10" s="27" t="s">
        <v>8</v>
      </c>
      <c r="B10" s="60">
        <f>48514432+3220</f>
        <v>48517652</v>
      </c>
      <c r="C10" s="61">
        <f>46975955+3220</f>
        <v>46979175</v>
      </c>
      <c r="D10" s="61">
        <f>B10-C10</f>
        <v>1538477</v>
      </c>
      <c r="E10" s="61">
        <v>1460784</v>
      </c>
      <c r="F10" s="61">
        <v>1488440</v>
      </c>
      <c r="G10" s="61">
        <v>49182985</v>
      </c>
      <c r="H10" s="62"/>
      <c r="I10" s="1" t="s">
        <v>108</v>
      </c>
    </row>
    <row r="11" spans="1:9" ht="13.5" customHeight="1">
      <c r="A11" s="28" t="s">
        <v>66</v>
      </c>
      <c r="B11" s="63">
        <v>229526</v>
      </c>
      <c r="C11" s="64">
        <v>229526</v>
      </c>
      <c r="D11" s="64">
        <f>B11-C11</f>
        <v>0</v>
      </c>
      <c r="E11" s="64">
        <v>0</v>
      </c>
      <c r="F11" s="64">
        <v>121323</v>
      </c>
      <c r="G11" s="64">
        <v>563159</v>
      </c>
      <c r="H11" s="65"/>
      <c r="I11" s="1" t="s">
        <v>109</v>
      </c>
    </row>
    <row r="12" spans="1:9" ht="13.5" customHeight="1">
      <c r="A12" s="28" t="s">
        <v>67</v>
      </c>
      <c r="B12" s="63">
        <v>115345</v>
      </c>
      <c r="C12" s="64">
        <v>84084</v>
      </c>
      <c r="D12" s="64">
        <f>B12-C12</f>
        <v>31261</v>
      </c>
      <c r="E12" s="64">
        <v>31261</v>
      </c>
      <c r="F12" s="78" t="s">
        <v>90</v>
      </c>
      <c r="G12" s="78" t="s">
        <v>90</v>
      </c>
      <c r="H12" s="65"/>
      <c r="I12" s="1" t="s">
        <v>109</v>
      </c>
    </row>
    <row r="13" spans="1:9" ht="13.5" customHeight="1">
      <c r="A13" s="32" t="s">
        <v>99</v>
      </c>
      <c r="B13" s="118">
        <f>SUM(B10:B12)-121323</f>
        <v>48741200</v>
      </c>
      <c r="C13" s="66">
        <f>SUM(C10:C12)-121323</f>
        <v>47171462</v>
      </c>
      <c r="D13" s="66">
        <f>SUM(D10:D12)</f>
        <v>1569738</v>
      </c>
      <c r="E13" s="120">
        <f>SUM(E10:E12)</f>
        <v>1492045</v>
      </c>
      <c r="F13" s="115"/>
      <c r="G13" s="119">
        <f>SUM(G10:G12)</f>
        <v>49746144</v>
      </c>
      <c r="H13" s="67"/>
      <c r="I13" s="1" t="s">
        <v>108</v>
      </c>
    </row>
    <row r="14" ht="9.75" customHeight="1"/>
    <row r="15" ht="14.25">
      <c r="A15" s="6" t="s">
        <v>9</v>
      </c>
    </row>
    <row r="16" spans="9:12" ht="10.5">
      <c r="I16" s="121" t="s">
        <v>93</v>
      </c>
      <c r="K16" s="3"/>
      <c r="L16" s="3"/>
    </row>
    <row r="17" spans="1:9" ht="13.5" customHeight="1">
      <c r="A17" s="133" t="s">
        <v>0</v>
      </c>
      <c r="B17" s="135" t="s">
        <v>44</v>
      </c>
      <c r="C17" s="137" t="s">
        <v>45</v>
      </c>
      <c r="D17" s="137" t="s">
        <v>46</v>
      </c>
      <c r="E17" s="141" t="s">
        <v>47</v>
      </c>
      <c r="F17" s="137" t="s">
        <v>59</v>
      </c>
      <c r="G17" s="137" t="s">
        <v>10</v>
      </c>
      <c r="H17" s="141" t="s">
        <v>42</v>
      </c>
      <c r="I17" s="143" t="s">
        <v>7</v>
      </c>
    </row>
    <row r="18" spans="1:9" ht="13.5" customHeight="1" thickBot="1">
      <c r="A18" s="134"/>
      <c r="B18" s="136"/>
      <c r="C18" s="138"/>
      <c r="D18" s="138"/>
      <c r="E18" s="142"/>
      <c r="F18" s="146"/>
      <c r="G18" s="146"/>
      <c r="H18" s="145"/>
      <c r="I18" s="144"/>
    </row>
    <row r="19" spans="1:10" ht="13.5" customHeight="1" thickTop="1">
      <c r="A19" s="27" t="s">
        <v>68</v>
      </c>
      <c r="B19" s="68">
        <v>12261516</v>
      </c>
      <c r="C19" s="69">
        <v>12186889</v>
      </c>
      <c r="D19" s="70">
        <f>B19-C19</f>
        <v>74627</v>
      </c>
      <c r="E19" s="69">
        <f>D19</f>
        <v>74627</v>
      </c>
      <c r="F19" s="69">
        <v>740625</v>
      </c>
      <c r="G19" s="78" t="s">
        <v>90</v>
      </c>
      <c r="H19" s="78" t="s">
        <v>90</v>
      </c>
      <c r="I19" s="71"/>
      <c r="J19" s="1" t="s">
        <v>110</v>
      </c>
    </row>
    <row r="20" spans="1:10" ht="13.5" customHeight="1">
      <c r="A20" s="28" t="s">
        <v>69</v>
      </c>
      <c r="B20" s="72">
        <f>447250+24498</f>
        <v>471748</v>
      </c>
      <c r="C20" s="73">
        <f>439188+26308</f>
        <v>465496</v>
      </c>
      <c r="D20" s="74">
        <f aca="true" t="shared" si="0" ref="D20:D27">B20-C20</f>
        <v>6252</v>
      </c>
      <c r="E20" s="73">
        <f>D20</f>
        <v>6252</v>
      </c>
      <c r="F20" s="78">
        <v>101756</v>
      </c>
      <c r="G20" s="73">
        <v>370000</v>
      </c>
      <c r="H20" s="78" t="s">
        <v>90</v>
      </c>
      <c r="I20" s="75"/>
      <c r="J20" s="1" t="s">
        <v>111</v>
      </c>
    </row>
    <row r="21" spans="1:10" ht="13.5" customHeight="1">
      <c r="A21" s="28" t="s">
        <v>70</v>
      </c>
      <c r="B21" s="72">
        <v>9816049</v>
      </c>
      <c r="C21" s="73">
        <v>9909746</v>
      </c>
      <c r="D21" s="73">
        <f t="shared" si="0"/>
        <v>-93697</v>
      </c>
      <c r="E21" s="73">
        <f>D21</f>
        <v>-93697</v>
      </c>
      <c r="F21" s="73">
        <v>782248</v>
      </c>
      <c r="G21" s="78" t="s">
        <v>90</v>
      </c>
      <c r="H21" s="78" t="s">
        <v>90</v>
      </c>
      <c r="I21" s="75"/>
      <c r="J21" s="1" t="s">
        <v>112</v>
      </c>
    </row>
    <row r="22" spans="1:10" ht="13.5" customHeight="1">
      <c r="A22" s="52" t="s">
        <v>71</v>
      </c>
      <c r="B22" s="76">
        <v>8845591</v>
      </c>
      <c r="C22" s="74">
        <v>8833754</v>
      </c>
      <c r="D22" s="73">
        <f t="shared" si="0"/>
        <v>11837</v>
      </c>
      <c r="E22" s="73">
        <v>338</v>
      </c>
      <c r="F22" s="74">
        <v>2437258</v>
      </c>
      <c r="G22" s="74">
        <v>40858450</v>
      </c>
      <c r="H22" s="74">
        <v>29132074</v>
      </c>
      <c r="I22" s="77"/>
      <c r="J22" s="1" t="s">
        <v>113</v>
      </c>
    </row>
    <row r="23" spans="1:10" ht="13.5" customHeight="1">
      <c r="A23" s="52" t="s">
        <v>72</v>
      </c>
      <c r="B23" s="76">
        <v>145477</v>
      </c>
      <c r="C23" s="74">
        <v>145060</v>
      </c>
      <c r="D23" s="73">
        <f t="shared" si="0"/>
        <v>417</v>
      </c>
      <c r="E23" s="73">
        <f>D23</f>
        <v>417</v>
      </c>
      <c r="F23" s="74">
        <v>108000</v>
      </c>
      <c r="G23" s="74">
        <v>1266200</v>
      </c>
      <c r="H23" s="74">
        <v>995233</v>
      </c>
      <c r="I23" s="77"/>
      <c r="J23" s="1" t="s">
        <v>114</v>
      </c>
    </row>
    <row r="24" spans="1:10" ht="13.5" customHeight="1">
      <c r="A24" s="52" t="s">
        <v>73</v>
      </c>
      <c r="B24" s="76">
        <v>6485236</v>
      </c>
      <c r="C24" s="74">
        <v>6355544</v>
      </c>
      <c r="D24" s="73">
        <f t="shared" si="0"/>
        <v>129692</v>
      </c>
      <c r="E24" s="73">
        <f>D24</f>
        <v>129692</v>
      </c>
      <c r="F24" s="74">
        <v>965841</v>
      </c>
      <c r="G24" s="78" t="s">
        <v>90</v>
      </c>
      <c r="H24" s="78" t="s">
        <v>90</v>
      </c>
      <c r="I24" s="77"/>
      <c r="J24" s="1" t="s">
        <v>115</v>
      </c>
    </row>
    <row r="25" spans="1:10" ht="13.5" customHeight="1">
      <c r="A25" s="52" t="s">
        <v>74</v>
      </c>
      <c r="B25" s="76">
        <v>2193852</v>
      </c>
      <c r="C25" s="74">
        <v>2175153</v>
      </c>
      <c r="D25" s="73">
        <f t="shared" si="0"/>
        <v>18699</v>
      </c>
      <c r="E25" s="78">
        <v>2806180</v>
      </c>
      <c r="F25" s="74">
        <v>91208</v>
      </c>
      <c r="G25" s="74">
        <v>7523452</v>
      </c>
      <c r="H25" s="74">
        <v>263320</v>
      </c>
      <c r="I25" s="77" t="s">
        <v>91</v>
      </c>
      <c r="J25" s="1" t="s">
        <v>116</v>
      </c>
    </row>
    <row r="26" spans="1:10" ht="13.5" customHeight="1">
      <c r="A26" s="52" t="s">
        <v>75</v>
      </c>
      <c r="B26" s="76">
        <v>1879487</v>
      </c>
      <c r="C26" s="74">
        <v>1787663</v>
      </c>
      <c r="D26" s="79">
        <f t="shared" si="0"/>
        <v>91824</v>
      </c>
      <c r="E26" s="78">
        <v>2375181</v>
      </c>
      <c r="F26" s="74">
        <v>606</v>
      </c>
      <c r="G26" s="74">
        <v>2726161</v>
      </c>
      <c r="H26" s="74">
        <v>24535</v>
      </c>
      <c r="I26" s="77" t="s">
        <v>91</v>
      </c>
      <c r="J26" s="1" t="s">
        <v>116</v>
      </c>
    </row>
    <row r="27" spans="1:10" ht="13.5" customHeight="1">
      <c r="A27" s="29" t="s">
        <v>76</v>
      </c>
      <c r="B27" s="80">
        <v>3361175</v>
      </c>
      <c r="C27" s="81">
        <v>3473634</v>
      </c>
      <c r="D27" s="79">
        <f t="shared" si="0"/>
        <v>-112459</v>
      </c>
      <c r="E27" s="78">
        <v>683</v>
      </c>
      <c r="F27" s="81">
        <v>624252</v>
      </c>
      <c r="G27" s="81">
        <v>483537</v>
      </c>
      <c r="H27" s="81">
        <v>415358</v>
      </c>
      <c r="I27" s="82" t="s">
        <v>91</v>
      </c>
      <c r="J27" s="1" t="s">
        <v>117</v>
      </c>
    </row>
    <row r="28" spans="1:10" ht="13.5" customHeight="1">
      <c r="A28" s="32" t="s">
        <v>13</v>
      </c>
      <c r="B28" s="33"/>
      <c r="C28" s="34"/>
      <c r="D28" s="34"/>
      <c r="E28" s="20">
        <f>SUM(E19:E27)</f>
        <v>5299673</v>
      </c>
      <c r="F28" s="23"/>
      <c r="G28" s="20">
        <f>SUM(G19:G27)</f>
        <v>53227800</v>
      </c>
      <c r="H28" s="20">
        <f>SUM(H19:H27)</f>
        <v>30830520</v>
      </c>
      <c r="I28" s="26"/>
      <c r="J28" s="1" t="s">
        <v>108</v>
      </c>
    </row>
    <row r="29" ht="10.5">
      <c r="A29" s="1" t="s">
        <v>22</v>
      </c>
    </row>
    <row r="30" ht="10.5">
      <c r="A30" s="1" t="s">
        <v>52</v>
      </c>
    </row>
    <row r="31" ht="10.5">
      <c r="A31" s="1" t="s">
        <v>51</v>
      </c>
    </row>
    <row r="32" ht="10.5">
      <c r="A32" s="1" t="s">
        <v>49</v>
      </c>
    </row>
    <row r="33" ht="9.75" customHeight="1"/>
    <row r="34" ht="14.25">
      <c r="A34" s="6" t="s">
        <v>11</v>
      </c>
    </row>
    <row r="35" spans="9:10" ht="10.5">
      <c r="I35" s="121" t="s">
        <v>93</v>
      </c>
      <c r="J35" s="3"/>
    </row>
    <row r="36" spans="1:9" ht="13.5" customHeight="1">
      <c r="A36" s="133" t="s">
        <v>12</v>
      </c>
      <c r="B36" s="135" t="s">
        <v>44</v>
      </c>
      <c r="C36" s="137" t="s">
        <v>45</v>
      </c>
      <c r="D36" s="137" t="s">
        <v>46</v>
      </c>
      <c r="E36" s="141" t="s">
        <v>47</v>
      </c>
      <c r="F36" s="137" t="s">
        <v>59</v>
      </c>
      <c r="G36" s="137" t="s">
        <v>10</v>
      </c>
      <c r="H36" s="141" t="s">
        <v>43</v>
      </c>
      <c r="I36" s="143" t="s">
        <v>7</v>
      </c>
    </row>
    <row r="37" spans="1:9" ht="13.5" customHeight="1" thickBot="1">
      <c r="A37" s="134"/>
      <c r="B37" s="136"/>
      <c r="C37" s="138"/>
      <c r="D37" s="138"/>
      <c r="E37" s="142"/>
      <c r="F37" s="146"/>
      <c r="G37" s="146"/>
      <c r="H37" s="145"/>
      <c r="I37" s="144"/>
    </row>
    <row r="38" spans="1:9" ht="13.5" customHeight="1" thickTop="1">
      <c r="A38" s="27" t="s">
        <v>77</v>
      </c>
      <c r="B38" s="68">
        <v>3185496</v>
      </c>
      <c r="C38" s="69">
        <v>3086723</v>
      </c>
      <c r="D38" s="69">
        <f>B38-C38</f>
        <v>98773</v>
      </c>
      <c r="E38" s="69">
        <v>79883</v>
      </c>
      <c r="F38" s="69"/>
      <c r="G38" s="69">
        <v>7780956</v>
      </c>
      <c r="H38" s="69">
        <v>5775804</v>
      </c>
      <c r="I38" s="13"/>
    </row>
    <row r="39" spans="1:9" ht="13.5" customHeight="1">
      <c r="A39" s="27" t="s">
        <v>78</v>
      </c>
      <c r="B39" s="86">
        <v>709811</v>
      </c>
      <c r="C39" s="79">
        <v>697520</v>
      </c>
      <c r="D39" s="79">
        <f>B39-C39</f>
        <v>12291</v>
      </c>
      <c r="E39" s="79">
        <v>12291</v>
      </c>
      <c r="F39" s="79"/>
      <c r="G39" s="79">
        <v>3428162</v>
      </c>
      <c r="H39" s="79">
        <v>2558780</v>
      </c>
      <c r="I39" s="11"/>
    </row>
    <row r="40" spans="1:9" ht="13.5" customHeight="1">
      <c r="A40" s="27" t="s">
        <v>92</v>
      </c>
      <c r="B40" s="86">
        <f>SUM(B41:B43)</f>
        <v>10675820</v>
      </c>
      <c r="C40" s="79">
        <f>SUM(C41:C43)</f>
        <v>9925328</v>
      </c>
      <c r="D40" s="79">
        <f aca="true" t="shared" si="1" ref="D40:D49">B40-C40</f>
        <v>750492</v>
      </c>
      <c r="E40" s="79">
        <f>SUM(E41:E43)</f>
        <v>750492</v>
      </c>
      <c r="F40" s="79"/>
      <c r="G40" s="78" t="s">
        <v>90</v>
      </c>
      <c r="H40" s="78" t="s">
        <v>90</v>
      </c>
      <c r="I40" s="11"/>
    </row>
    <row r="41" spans="1:9" ht="13.5" customHeight="1">
      <c r="A41" s="28" t="s">
        <v>79</v>
      </c>
      <c r="B41" s="72">
        <v>10547764</v>
      </c>
      <c r="C41" s="73">
        <v>9799301</v>
      </c>
      <c r="D41" s="79">
        <f t="shared" si="1"/>
        <v>748463</v>
      </c>
      <c r="E41" s="73">
        <v>748463</v>
      </c>
      <c r="F41" s="73"/>
      <c r="G41" s="78" t="s">
        <v>90</v>
      </c>
      <c r="H41" s="78" t="s">
        <v>90</v>
      </c>
      <c r="I41" s="12"/>
    </row>
    <row r="42" spans="1:9" ht="13.5" customHeight="1">
      <c r="A42" s="27" t="s">
        <v>80</v>
      </c>
      <c r="B42" s="86">
        <f>124532</f>
        <v>124532</v>
      </c>
      <c r="C42" s="79">
        <f>124418</f>
        <v>124418</v>
      </c>
      <c r="D42" s="79">
        <f>B42-C42</f>
        <v>114</v>
      </c>
      <c r="E42" s="79">
        <f>D42</f>
        <v>114</v>
      </c>
      <c r="F42" s="79"/>
      <c r="G42" s="78" t="s">
        <v>90</v>
      </c>
      <c r="H42" s="78" t="s">
        <v>90</v>
      </c>
      <c r="I42" s="11"/>
    </row>
    <row r="43" spans="1:9" ht="13.5" customHeight="1">
      <c r="A43" s="27" t="s">
        <v>107</v>
      </c>
      <c r="B43" s="86">
        <f>3524</f>
        <v>3524</v>
      </c>
      <c r="C43" s="79">
        <f>1609</f>
        <v>1609</v>
      </c>
      <c r="D43" s="79">
        <f t="shared" si="1"/>
        <v>1915</v>
      </c>
      <c r="E43" s="79">
        <f>D43</f>
        <v>1915</v>
      </c>
      <c r="F43" s="79"/>
      <c r="G43" s="78" t="s">
        <v>90</v>
      </c>
      <c r="H43" s="78" t="s">
        <v>90</v>
      </c>
      <c r="I43" s="11"/>
    </row>
    <row r="44" spans="1:9" ht="13.5" customHeight="1">
      <c r="A44" s="27" t="s">
        <v>81</v>
      </c>
      <c r="B44" s="86">
        <f>SUM(B45:B46)</f>
        <v>581156</v>
      </c>
      <c r="C44" s="79">
        <f>SUM(C45:C46)</f>
        <v>573279</v>
      </c>
      <c r="D44" s="79">
        <f t="shared" si="1"/>
        <v>7877</v>
      </c>
      <c r="E44" s="79">
        <f>SUM(E45:E46)</f>
        <v>7877</v>
      </c>
      <c r="F44" s="79"/>
      <c r="G44" s="78" t="s">
        <v>90</v>
      </c>
      <c r="H44" s="78" t="s">
        <v>90</v>
      </c>
      <c r="I44" s="11"/>
    </row>
    <row r="45" spans="1:9" ht="13.5" customHeight="1">
      <c r="A45" s="28" t="s">
        <v>79</v>
      </c>
      <c r="B45" s="86">
        <v>158419</v>
      </c>
      <c r="C45" s="79">
        <v>152557</v>
      </c>
      <c r="D45" s="79">
        <f t="shared" si="1"/>
        <v>5862</v>
      </c>
      <c r="E45" s="79">
        <v>5862</v>
      </c>
      <c r="F45" s="79"/>
      <c r="G45" s="78" t="s">
        <v>90</v>
      </c>
      <c r="H45" s="78" t="s">
        <v>90</v>
      </c>
      <c r="I45" s="11"/>
    </row>
    <row r="46" spans="1:9" ht="13.5" customHeight="1">
      <c r="A46" s="27" t="s">
        <v>80</v>
      </c>
      <c r="B46" s="86">
        <v>422737</v>
      </c>
      <c r="C46" s="79">
        <v>420722</v>
      </c>
      <c r="D46" s="79">
        <f>B46-C46</f>
        <v>2015</v>
      </c>
      <c r="E46" s="79">
        <v>2015</v>
      </c>
      <c r="F46" s="79"/>
      <c r="G46" s="78" t="s">
        <v>90</v>
      </c>
      <c r="H46" s="78" t="s">
        <v>90</v>
      </c>
      <c r="I46" s="11"/>
    </row>
    <row r="47" spans="1:9" ht="13.5" customHeight="1">
      <c r="A47" s="28" t="s">
        <v>82</v>
      </c>
      <c r="B47" s="72">
        <v>285800</v>
      </c>
      <c r="C47" s="73">
        <v>164323</v>
      </c>
      <c r="D47" s="79">
        <f t="shared" si="1"/>
        <v>121477</v>
      </c>
      <c r="E47" s="73">
        <v>121477</v>
      </c>
      <c r="F47" s="73"/>
      <c r="G47" s="78" t="s">
        <v>90</v>
      </c>
      <c r="H47" s="78" t="s">
        <v>90</v>
      </c>
      <c r="I47" s="12"/>
    </row>
    <row r="48" spans="1:9" ht="13.5" customHeight="1">
      <c r="A48" s="28" t="s">
        <v>83</v>
      </c>
      <c r="B48" s="72">
        <v>249716</v>
      </c>
      <c r="C48" s="73">
        <v>238422</v>
      </c>
      <c r="D48" s="79">
        <f t="shared" si="1"/>
        <v>11294</v>
      </c>
      <c r="E48" s="73">
        <v>11294</v>
      </c>
      <c r="F48" s="73"/>
      <c r="G48" s="73">
        <v>216172</v>
      </c>
      <c r="H48" s="73">
        <v>26656</v>
      </c>
      <c r="I48" s="12"/>
    </row>
    <row r="49" spans="1:9" ht="13.5" customHeight="1">
      <c r="A49" s="53" t="s">
        <v>88</v>
      </c>
      <c r="B49" s="87">
        <v>1156595</v>
      </c>
      <c r="C49" s="88">
        <v>1083048</v>
      </c>
      <c r="D49" s="79">
        <f t="shared" si="1"/>
        <v>73547</v>
      </c>
      <c r="E49" s="88">
        <v>61367</v>
      </c>
      <c r="F49" s="88"/>
      <c r="G49" s="78" t="s">
        <v>90</v>
      </c>
      <c r="H49" s="78" t="s">
        <v>90</v>
      </c>
      <c r="I49" s="54"/>
    </row>
    <row r="50" spans="1:9" ht="13.5" customHeight="1">
      <c r="A50" s="32" t="s">
        <v>14</v>
      </c>
      <c r="B50" s="83"/>
      <c r="C50" s="84"/>
      <c r="D50" s="84"/>
      <c r="E50" s="85">
        <f>E38+E39+E40+E44+E47+E48+E49</f>
        <v>1044681</v>
      </c>
      <c r="F50" s="116"/>
      <c r="G50" s="85">
        <f>G38+G39+G48</f>
        <v>11425290</v>
      </c>
      <c r="H50" s="85">
        <f>H38+H39+H48</f>
        <v>8361240</v>
      </c>
      <c r="I50" s="35"/>
    </row>
    <row r="51" ht="9.75" customHeight="1">
      <c r="A51" s="2"/>
    </row>
    <row r="52" ht="14.25">
      <c r="A52" s="6" t="s">
        <v>60</v>
      </c>
    </row>
    <row r="53" ht="10.5">
      <c r="J53" s="121" t="s">
        <v>93</v>
      </c>
    </row>
    <row r="54" spans="1:10" ht="13.5" customHeight="1">
      <c r="A54" s="139" t="s">
        <v>15</v>
      </c>
      <c r="B54" s="135" t="s">
        <v>16</v>
      </c>
      <c r="C54" s="137" t="s">
        <v>48</v>
      </c>
      <c r="D54" s="137" t="s">
        <v>17</v>
      </c>
      <c r="E54" s="137" t="s">
        <v>18</v>
      </c>
      <c r="F54" s="137" t="s">
        <v>19</v>
      </c>
      <c r="G54" s="141" t="s">
        <v>20</v>
      </c>
      <c r="H54" s="141" t="s">
        <v>21</v>
      </c>
      <c r="I54" s="141" t="s">
        <v>64</v>
      </c>
      <c r="J54" s="143" t="s">
        <v>7</v>
      </c>
    </row>
    <row r="55" spans="1:10" ht="13.5" customHeight="1" thickBot="1">
      <c r="A55" s="140"/>
      <c r="B55" s="136"/>
      <c r="C55" s="138"/>
      <c r="D55" s="138"/>
      <c r="E55" s="138"/>
      <c r="F55" s="138"/>
      <c r="G55" s="142"/>
      <c r="H55" s="142"/>
      <c r="I55" s="145"/>
      <c r="J55" s="144"/>
    </row>
    <row r="56" spans="1:11" ht="13.5" customHeight="1" thickTop="1">
      <c r="A56" s="27" t="s">
        <v>84</v>
      </c>
      <c r="B56" s="68">
        <v>86828</v>
      </c>
      <c r="C56" s="69">
        <v>910941</v>
      </c>
      <c r="D56" s="69">
        <v>5000</v>
      </c>
      <c r="E56" s="78" t="s">
        <v>90</v>
      </c>
      <c r="F56" s="78" t="s">
        <v>90</v>
      </c>
      <c r="G56" s="69">
        <v>7371126</v>
      </c>
      <c r="H56" s="78" t="s">
        <v>90</v>
      </c>
      <c r="I56" s="78">
        <v>7262991</v>
      </c>
      <c r="J56" s="11"/>
      <c r="K56" s="1" t="s">
        <v>118</v>
      </c>
    </row>
    <row r="57" spans="1:11" ht="13.5" customHeight="1">
      <c r="A57" s="28" t="s">
        <v>85</v>
      </c>
      <c r="B57" s="123">
        <v>13239</v>
      </c>
      <c r="C57" s="124">
        <v>113184</v>
      </c>
      <c r="D57" s="73">
        <v>50000</v>
      </c>
      <c r="E57" s="124">
        <v>7415</v>
      </c>
      <c r="F57" s="78" t="s">
        <v>90</v>
      </c>
      <c r="G57" s="78" t="s">
        <v>90</v>
      </c>
      <c r="H57" s="78" t="s">
        <v>90</v>
      </c>
      <c r="I57" s="78" t="s">
        <v>90</v>
      </c>
      <c r="J57" s="12"/>
      <c r="K57" s="122" t="s">
        <v>120</v>
      </c>
    </row>
    <row r="58" spans="1:11" ht="13.5" customHeight="1">
      <c r="A58" s="28" t="s">
        <v>86</v>
      </c>
      <c r="B58" s="72">
        <v>479</v>
      </c>
      <c r="C58" s="73">
        <v>62250</v>
      </c>
      <c r="D58" s="73">
        <v>25000</v>
      </c>
      <c r="E58" s="125">
        <v>9550</v>
      </c>
      <c r="F58" s="78" t="s">
        <v>90</v>
      </c>
      <c r="G58" s="78" t="s">
        <v>90</v>
      </c>
      <c r="H58" s="78" t="s">
        <v>90</v>
      </c>
      <c r="I58" s="78" t="s">
        <v>90</v>
      </c>
      <c r="J58" s="12"/>
      <c r="K58" s="1" t="s">
        <v>119</v>
      </c>
    </row>
    <row r="59" spans="1:11" ht="13.5" customHeight="1">
      <c r="A59" s="29" t="s">
        <v>87</v>
      </c>
      <c r="B59" s="126">
        <v>-84</v>
      </c>
      <c r="C59" s="127">
        <v>9452</v>
      </c>
      <c r="D59" s="18">
        <v>2350</v>
      </c>
      <c r="E59" s="127">
        <v>99500</v>
      </c>
      <c r="F59" s="18"/>
      <c r="G59" s="18"/>
      <c r="H59" s="18"/>
      <c r="I59" s="18"/>
      <c r="J59" s="19"/>
      <c r="K59" s="1" t="s">
        <v>119</v>
      </c>
    </row>
    <row r="60" spans="1:10" ht="13.5" customHeight="1">
      <c r="A60" s="36"/>
      <c r="B60" s="22"/>
      <c r="C60" s="23"/>
      <c r="D60" s="20">
        <f>SUM(D56:D59)</f>
        <v>82350</v>
      </c>
      <c r="E60" s="20">
        <f>SUM(E56:E59)</f>
        <v>116465</v>
      </c>
      <c r="F60" s="117" t="s">
        <v>90</v>
      </c>
      <c r="G60" s="20">
        <f>SUM(G56:G59)</f>
        <v>7371126</v>
      </c>
      <c r="H60" s="117" t="s">
        <v>90</v>
      </c>
      <c r="I60" s="117" t="s">
        <v>90</v>
      </c>
      <c r="J60" s="26"/>
    </row>
    <row r="61" ht="10.5">
      <c r="A61" s="1" t="s">
        <v>58</v>
      </c>
    </row>
    <row r="62" ht="9.75" customHeight="1"/>
    <row r="63" ht="14.25">
      <c r="A63" s="6" t="s">
        <v>40</v>
      </c>
    </row>
    <row r="64" ht="10.5">
      <c r="D64" s="121" t="s">
        <v>93</v>
      </c>
    </row>
    <row r="65" spans="1:4" ht="21.75" thickBot="1">
      <c r="A65" s="37" t="s">
        <v>33</v>
      </c>
      <c r="B65" s="38" t="s">
        <v>38</v>
      </c>
      <c r="C65" s="39" t="s">
        <v>39</v>
      </c>
      <c r="D65" s="40" t="s">
        <v>53</v>
      </c>
    </row>
    <row r="66" spans="1:4" ht="13.5" customHeight="1" thickTop="1">
      <c r="A66" s="41" t="s">
        <v>34</v>
      </c>
      <c r="B66" s="14"/>
      <c r="C66" s="69">
        <v>962331</v>
      </c>
      <c r="D66" s="15"/>
    </row>
    <row r="67" spans="1:4" ht="13.5" customHeight="1">
      <c r="A67" s="42" t="s">
        <v>35</v>
      </c>
      <c r="B67" s="16"/>
      <c r="C67" s="73">
        <v>1989</v>
      </c>
      <c r="D67" s="17"/>
    </row>
    <row r="68" spans="1:4" ht="13.5" customHeight="1">
      <c r="A68" s="43" t="s">
        <v>36</v>
      </c>
      <c r="B68" s="24"/>
      <c r="C68" s="81">
        <v>3117189</v>
      </c>
      <c r="D68" s="25"/>
    </row>
    <row r="69" spans="1:4" ht="13.5" customHeight="1">
      <c r="A69" s="44" t="s">
        <v>37</v>
      </c>
      <c r="B69" s="22"/>
      <c r="C69" s="85">
        <f>SUM(C66:C68)</f>
        <v>4081509</v>
      </c>
      <c r="D69" s="21"/>
    </row>
    <row r="70" spans="1:4" ht="10.5">
      <c r="A70" s="1" t="s">
        <v>62</v>
      </c>
      <c r="B70" s="45"/>
      <c r="C70" s="45"/>
      <c r="D70" s="45"/>
    </row>
    <row r="71" spans="1:4" ht="9.75" customHeight="1">
      <c r="A71" s="46"/>
      <c r="B71" s="45"/>
      <c r="C71" s="45"/>
      <c r="D71" s="45"/>
    </row>
    <row r="72" ht="14.25">
      <c r="A72" s="6" t="s">
        <v>61</v>
      </c>
    </row>
    <row r="73" ht="10.5" customHeight="1">
      <c r="A73" s="6"/>
    </row>
    <row r="74" spans="1:11" ht="21.75" thickBot="1">
      <c r="A74" s="37" t="s">
        <v>31</v>
      </c>
      <c r="B74" s="38" t="s">
        <v>38</v>
      </c>
      <c r="C74" s="39" t="s">
        <v>39</v>
      </c>
      <c r="D74" s="39" t="s">
        <v>53</v>
      </c>
      <c r="E74" s="47" t="s">
        <v>29</v>
      </c>
      <c r="F74" s="40" t="s">
        <v>30</v>
      </c>
      <c r="G74" s="149" t="s">
        <v>41</v>
      </c>
      <c r="H74" s="150"/>
      <c r="I74" s="38" t="s">
        <v>38</v>
      </c>
      <c r="J74" s="39" t="s">
        <v>39</v>
      </c>
      <c r="K74" s="40" t="s">
        <v>53</v>
      </c>
    </row>
    <row r="75" spans="1:11" ht="13.5" customHeight="1" thickTop="1">
      <c r="A75" s="41" t="s">
        <v>23</v>
      </c>
      <c r="B75" s="89" t="s">
        <v>89</v>
      </c>
      <c r="C75" s="90" t="s">
        <v>89</v>
      </c>
      <c r="D75" s="90" t="s">
        <v>89</v>
      </c>
      <c r="E75" s="91">
        <v>11.93</v>
      </c>
      <c r="F75" s="92">
        <v>20</v>
      </c>
      <c r="G75" s="153" t="s">
        <v>71</v>
      </c>
      <c r="H75" s="154"/>
      <c r="I75" s="93"/>
      <c r="J75" s="94" t="s">
        <v>89</v>
      </c>
      <c r="K75" s="48"/>
    </row>
    <row r="76" spans="1:11" ht="13.5" customHeight="1">
      <c r="A76" s="42" t="s">
        <v>24</v>
      </c>
      <c r="B76" s="95"/>
      <c r="C76" s="96" t="s">
        <v>90</v>
      </c>
      <c r="D76" s="97"/>
      <c r="E76" s="98">
        <v>16.93</v>
      </c>
      <c r="F76" s="99">
        <v>40</v>
      </c>
      <c r="G76" s="151" t="s">
        <v>72</v>
      </c>
      <c r="H76" s="152"/>
      <c r="I76" s="95"/>
      <c r="J76" s="100" t="s">
        <v>90</v>
      </c>
      <c r="K76" s="49"/>
    </row>
    <row r="77" spans="1:11" ht="13.5" customHeight="1">
      <c r="A77" s="42" t="s">
        <v>25</v>
      </c>
      <c r="B77" s="101">
        <v>15.5</v>
      </c>
      <c r="C77" s="100">
        <v>13.5</v>
      </c>
      <c r="D77" s="100">
        <f>C77-B77</f>
        <v>-2</v>
      </c>
      <c r="E77" s="102">
        <v>25</v>
      </c>
      <c r="F77" s="103">
        <v>35</v>
      </c>
      <c r="G77" s="151" t="s">
        <v>76</v>
      </c>
      <c r="H77" s="152"/>
      <c r="I77" s="95"/>
      <c r="J77" s="100" t="s">
        <v>90</v>
      </c>
      <c r="K77" s="49"/>
    </row>
    <row r="78" spans="1:11" ht="13.5" customHeight="1">
      <c r="A78" s="42" t="s">
        <v>26</v>
      </c>
      <c r="B78" s="104"/>
      <c r="C78" s="100">
        <v>204.9</v>
      </c>
      <c r="D78" s="105"/>
      <c r="E78" s="102">
        <v>350</v>
      </c>
      <c r="F78" s="106"/>
      <c r="G78" s="151" t="s">
        <v>74</v>
      </c>
      <c r="H78" s="152"/>
      <c r="I78" s="95"/>
      <c r="J78" s="100" t="s">
        <v>90</v>
      </c>
      <c r="K78" s="49"/>
    </row>
    <row r="79" spans="1:11" ht="13.5" customHeight="1">
      <c r="A79" s="42" t="s">
        <v>27</v>
      </c>
      <c r="B79" s="107">
        <v>0.856</v>
      </c>
      <c r="C79" s="96">
        <v>0.915</v>
      </c>
      <c r="D79" s="96">
        <f>C79-B79</f>
        <v>0.05900000000000005</v>
      </c>
      <c r="E79" s="108"/>
      <c r="F79" s="109"/>
      <c r="G79" s="151" t="s">
        <v>75</v>
      </c>
      <c r="H79" s="152"/>
      <c r="I79" s="95"/>
      <c r="J79" s="100" t="s">
        <v>90</v>
      </c>
      <c r="K79" s="49"/>
    </row>
    <row r="80" spans="1:11" ht="13.5" customHeight="1">
      <c r="A80" s="50" t="s">
        <v>28</v>
      </c>
      <c r="B80" s="110">
        <v>94.8</v>
      </c>
      <c r="C80" s="111">
        <v>94.6</v>
      </c>
      <c r="D80" s="111">
        <f>C80-B80</f>
        <v>-0.20000000000000284</v>
      </c>
      <c r="E80" s="112"/>
      <c r="F80" s="113"/>
      <c r="G80" s="155"/>
      <c r="H80" s="156"/>
      <c r="I80" s="114"/>
      <c r="J80" s="111"/>
      <c r="K80" s="51"/>
    </row>
    <row r="81" ht="10.5">
      <c r="A81" s="1" t="s">
        <v>63</v>
      </c>
    </row>
    <row r="82" ht="10.5">
      <c r="A82" s="1" t="s">
        <v>50</v>
      </c>
    </row>
  </sheetData>
  <sheetProtection/>
  <mergeCells count="43">
    <mergeCell ref="G76:H76"/>
    <mergeCell ref="G75:H75"/>
    <mergeCell ref="G80:H80"/>
    <mergeCell ref="G79:H79"/>
    <mergeCell ref="G78:H78"/>
    <mergeCell ref="G77:H77"/>
    <mergeCell ref="G8:G9"/>
    <mergeCell ref="F8:F9"/>
    <mergeCell ref="G74:H74"/>
    <mergeCell ref="F36:F37"/>
    <mergeCell ref="A8:A9"/>
    <mergeCell ref="H8:H9"/>
    <mergeCell ref="A17:A18"/>
    <mergeCell ref="B17:B18"/>
    <mergeCell ref="C17:C18"/>
    <mergeCell ref="D8:D9"/>
    <mergeCell ref="C8:C9"/>
    <mergeCell ref="E8:E9"/>
    <mergeCell ref="B8:B9"/>
    <mergeCell ref="G17:G18"/>
    <mergeCell ref="D36:D37"/>
    <mergeCell ref="E36:E37"/>
    <mergeCell ref="I17:I18"/>
    <mergeCell ref="D17:D18"/>
    <mergeCell ref="E17:E18"/>
    <mergeCell ref="F17:F18"/>
    <mergeCell ref="H36:H37"/>
    <mergeCell ref="I36:I37"/>
    <mergeCell ref="G36:G37"/>
    <mergeCell ref="H17:H18"/>
    <mergeCell ref="D54:D55"/>
    <mergeCell ref="E54:E55"/>
    <mergeCell ref="H54:H55"/>
    <mergeCell ref="J54:J55"/>
    <mergeCell ref="F54:F55"/>
    <mergeCell ref="G54:G55"/>
    <mergeCell ref="I54:I55"/>
    <mergeCell ref="A36:A37"/>
    <mergeCell ref="B36:B37"/>
    <mergeCell ref="C36:C37"/>
    <mergeCell ref="A54:A55"/>
    <mergeCell ref="B54:B55"/>
    <mergeCell ref="C54:C55"/>
  </mergeCells>
  <printOptions/>
  <pageMargins left="0.4330708661417323" right="0.3937007874015748" top="0.71" bottom="0.3" header="0.45" footer="0.2"/>
  <pageSetup cellComments="asDisplayed" horizontalDpi="600" verticalDpi="600" orientation="portrait" paperSize="9" scale="88" r:id="rId3"/>
  <rowBreaks count="1" manualBreakCount="1">
    <brk id="71" max="10" man="1"/>
  </rowBreaks>
  <colBreaks count="1" manualBreakCount="1">
    <brk id="11" max="72" man="1"/>
  </colBreaks>
  <legacyDrawing r:id="rId2"/>
</worksheet>
</file>

<file path=xl/worksheets/sheet2.xml><?xml version="1.0" encoding="utf-8"?>
<worksheet xmlns="http://schemas.openxmlformats.org/spreadsheetml/2006/main" xmlns:r="http://schemas.openxmlformats.org/officeDocument/2006/relationships">
  <sheetPr>
    <tabColor indexed="15"/>
  </sheetPr>
  <dimension ref="A1:M82"/>
  <sheetViews>
    <sheetView view="pageBreakPreview" zoomScale="130" zoomScaleSheetLayoutView="130" workbookViewId="0" topLeftCell="B54">
      <selection activeCell="C57" sqref="C57"/>
    </sheetView>
  </sheetViews>
  <sheetFormatPr defaultColWidth="9.00390625" defaultRowHeight="13.5" customHeight="1"/>
  <cols>
    <col min="1" max="1" width="16.625" style="1" customWidth="1"/>
    <col min="2" max="16384" width="9.00390625" style="1" customWidth="1"/>
  </cols>
  <sheetData>
    <row r="1" spans="1:13" ht="21" customHeight="1">
      <c r="A1" s="5" t="s">
        <v>32</v>
      </c>
      <c r="B1" s="4"/>
      <c r="C1" s="4"/>
      <c r="D1" s="4"/>
      <c r="E1" s="4"/>
      <c r="F1" s="4"/>
      <c r="G1" s="4"/>
      <c r="H1" s="4"/>
      <c r="I1" s="4"/>
      <c r="J1" s="4"/>
      <c r="K1" s="4"/>
      <c r="L1" s="8"/>
      <c r="M1" s="4"/>
    </row>
    <row r="2" spans="1:13" ht="13.5" customHeight="1">
      <c r="A2" s="5"/>
      <c r="B2" s="4"/>
      <c r="C2" s="4"/>
      <c r="D2" s="4"/>
      <c r="E2" s="4"/>
      <c r="F2" s="4"/>
      <c r="G2" s="4"/>
      <c r="H2" s="4"/>
      <c r="I2" s="4"/>
      <c r="J2" s="4"/>
      <c r="K2" s="4"/>
      <c r="L2" s="4"/>
      <c r="M2" s="4"/>
    </row>
    <row r="3" ht="13.5" customHeight="1">
      <c r="J3" s="130" t="s">
        <v>93</v>
      </c>
    </row>
    <row r="4" spans="1:10" ht="21" customHeight="1" thickBot="1">
      <c r="A4" s="55" t="s">
        <v>65</v>
      </c>
      <c r="B4" s="9"/>
      <c r="G4" s="30" t="s">
        <v>54</v>
      </c>
      <c r="H4" s="31" t="s">
        <v>55</v>
      </c>
      <c r="I4" s="7" t="s">
        <v>56</v>
      </c>
      <c r="J4" s="10" t="s">
        <v>57</v>
      </c>
    </row>
    <row r="5" spans="7:10" ht="13.5" customHeight="1" thickTop="1">
      <c r="G5" s="56">
        <v>24264123</v>
      </c>
      <c r="H5" s="57">
        <v>2007184</v>
      </c>
      <c r="I5" s="58">
        <v>1286451</v>
      </c>
      <c r="J5" s="59">
        <f>SUM(G5:I5)</f>
        <v>27557758</v>
      </c>
    </row>
    <row r="6" ht="14.25">
      <c r="A6" s="6" t="s">
        <v>1</v>
      </c>
    </row>
    <row r="7" spans="8:9" ht="10.5">
      <c r="H7" s="130" t="s">
        <v>93</v>
      </c>
      <c r="I7" s="3"/>
    </row>
    <row r="8" spans="1:8" ht="13.5" customHeight="1">
      <c r="A8" s="133" t="s">
        <v>0</v>
      </c>
      <c r="B8" s="148" t="s">
        <v>2</v>
      </c>
      <c r="C8" s="147" t="s">
        <v>3</v>
      </c>
      <c r="D8" s="147" t="s">
        <v>4</v>
      </c>
      <c r="E8" s="147" t="s">
        <v>5</v>
      </c>
      <c r="F8" s="137" t="s">
        <v>59</v>
      </c>
      <c r="G8" s="147" t="s">
        <v>6</v>
      </c>
      <c r="H8" s="143" t="s">
        <v>7</v>
      </c>
    </row>
    <row r="9" spans="1:8" ht="13.5" customHeight="1" thickBot="1">
      <c r="A9" s="134"/>
      <c r="B9" s="136"/>
      <c r="C9" s="138"/>
      <c r="D9" s="138"/>
      <c r="E9" s="138"/>
      <c r="F9" s="146"/>
      <c r="G9" s="138"/>
      <c r="H9" s="144"/>
    </row>
    <row r="10" spans="1:8" ht="13.5" customHeight="1" thickTop="1">
      <c r="A10" s="27" t="s">
        <v>8</v>
      </c>
      <c r="B10" s="60">
        <f>'様式(千円）照会時点'!B10</f>
        <v>48517652</v>
      </c>
      <c r="C10" s="61">
        <f>'様式(千円）照会時点'!C10</f>
        <v>46979175</v>
      </c>
      <c r="D10" s="61">
        <f>B10-C10</f>
        <v>1538477</v>
      </c>
      <c r="E10" s="61">
        <v>1460784</v>
      </c>
      <c r="F10" s="61">
        <v>1488440</v>
      </c>
      <c r="G10" s="61">
        <v>49182985</v>
      </c>
      <c r="H10" s="62"/>
    </row>
    <row r="11" spans="1:8" ht="13.5" customHeight="1">
      <c r="A11" s="28" t="s">
        <v>66</v>
      </c>
      <c r="B11" s="63">
        <v>229526</v>
      </c>
      <c r="C11" s="64">
        <v>229526</v>
      </c>
      <c r="D11" s="64">
        <f>B11-C11</f>
        <v>0</v>
      </c>
      <c r="E11" s="64">
        <v>0</v>
      </c>
      <c r="F11" s="64">
        <v>121323</v>
      </c>
      <c r="G11" s="64">
        <v>563159</v>
      </c>
      <c r="H11" s="65"/>
    </row>
    <row r="12" spans="1:8" ht="13.5" customHeight="1">
      <c r="A12" s="28" t="s">
        <v>67</v>
      </c>
      <c r="B12" s="63">
        <v>115345</v>
      </c>
      <c r="C12" s="64">
        <v>84084</v>
      </c>
      <c r="D12" s="64">
        <f>B12-C12</f>
        <v>31261</v>
      </c>
      <c r="E12" s="64">
        <v>31261</v>
      </c>
      <c r="F12" s="78" t="s">
        <v>100</v>
      </c>
      <c r="G12" s="78" t="s">
        <v>100</v>
      </c>
      <c r="H12" s="65"/>
    </row>
    <row r="13" spans="1:8" ht="13.5" customHeight="1">
      <c r="A13" s="32" t="s">
        <v>99</v>
      </c>
      <c r="B13" s="118">
        <f>SUM(B10:B12)-121323</f>
        <v>48741200</v>
      </c>
      <c r="C13" s="66">
        <f>SUM(C10:C12)-121323</f>
        <v>47171462</v>
      </c>
      <c r="D13" s="66">
        <f>SUM(D10:D12)</f>
        <v>1569738</v>
      </c>
      <c r="E13" s="120">
        <f>SUM(E10:E12)</f>
        <v>1492045</v>
      </c>
      <c r="F13" s="115"/>
      <c r="G13" s="119">
        <f>SUM(G10:G12)</f>
        <v>49746144</v>
      </c>
      <c r="H13" s="67"/>
    </row>
    <row r="14" ht="9.75" customHeight="1"/>
    <row r="15" ht="14.25">
      <c r="A15" s="6" t="s">
        <v>9</v>
      </c>
    </row>
    <row r="16" spans="9:12" ht="10.5">
      <c r="I16" s="130" t="s">
        <v>93</v>
      </c>
      <c r="K16" s="3"/>
      <c r="L16" s="3"/>
    </row>
    <row r="17" spans="1:9" ht="13.5" customHeight="1">
      <c r="A17" s="133" t="s">
        <v>0</v>
      </c>
      <c r="B17" s="135" t="s">
        <v>44</v>
      </c>
      <c r="C17" s="137" t="s">
        <v>45</v>
      </c>
      <c r="D17" s="137" t="s">
        <v>46</v>
      </c>
      <c r="E17" s="141" t="s">
        <v>47</v>
      </c>
      <c r="F17" s="137" t="s">
        <v>59</v>
      </c>
      <c r="G17" s="137" t="s">
        <v>10</v>
      </c>
      <c r="H17" s="141" t="s">
        <v>42</v>
      </c>
      <c r="I17" s="143" t="s">
        <v>7</v>
      </c>
    </row>
    <row r="18" spans="1:9" ht="13.5" customHeight="1" thickBot="1">
      <c r="A18" s="134"/>
      <c r="B18" s="136"/>
      <c r="C18" s="138"/>
      <c r="D18" s="138"/>
      <c r="E18" s="142"/>
      <c r="F18" s="146"/>
      <c r="G18" s="146"/>
      <c r="H18" s="145"/>
      <c r="I18" s="144"/>
    </row>
    <row r="19" spans="1:9" ht="13.5" customHeight="1" thickTop="1">
      <c r="A19" s="27" t="s">
        <v>68</v>
      </c>
      <c r="B19" s="68">
        <v>12261516</v>
      </c>
      <c r="C19" s="69">
        <v>12186889</v>
      </c>
      <c r="D19" s="70">
        <f aca="true" t="shared" si="0" ref="D19:D27">B19-C19</f>
        <v>74627</v>
      </c>
      <c r="E19" s="69">
        <f>D19</f>
        <v>74627</v>
      </c>
      <c r="F19" s="69">
        <v>740625</v>
      </c>
      <c r="G19" s="78" t="s">
        <v>101</v>
      </c>
      <c r="H19" s="78" t="s">
        <v>101</v>
      </c>
      <c r="I19" s="71"/>
    </row>
    <row r="20" spans="1:9" ht="13.5" customHeight="1">
      <c r="A20" s="28" t="s">
        <v>69</v>
      </c>
      <c r="B20" s="72">
        <f>447250+24498</f>
        <v>471748</v>
      </c>
      <c r="C20" s="73">
        <f>439188+26308</f>
        <v>465496</v>
      </c>
      <c r="D20" s="74">
        <f t="shared" si="0"/>
        <v>6252</v>
      </c>
      <c r="E20" s="73">
        <f>D20</f>
        <v>6252</v>
      </c>
      <c r="F20" s="78">
        <v>101756</v>
      </c>
      <c r="G20" s="73">
        <v>370000</v>
      </c>
      <c r="H20" s="78" t="s">
        <v>97</v>
      </c>
      <c r="I20" s="75"/>
    </row>
    <row r="21" spans="1:9" ht="13.5" customHeight="1">
      <c r="A21" s="28" t="s">
        <v>70</v>
      </c>
      <c r="B21" s="72">
        <v>9816049</v>
      </c>
      <c r="C21" s="73">
        <v>9909746</v>
      </c>
      <c r="D21" s="73">
        <f t="shared" si="0"/>
        <v>-93697</v>
      </c>
      <c r="E21" s="73">
        <f>D21</f>
        <v>-93697</v>
      </c>
      <c r="F21" s="73">
        <v>782248</v>
      </c>
      <c r="G21" s="78" t="s">
        <v>102</v>
      </c>
      <c r="H21" s="78" t="s">
        <v>102</v>
      </c>
      <c r="I21" s="75"/>
    </row>
    <row r="22" spans="1:9" ht="13.5" customHeight="1">
      <c r="A22" s="52" t="s">
        <v>71</v>
      </c>
      <c r="B22" s="76">
        <v>8845591</v>
      </c>
      <c r="C22" s="74">
        <v>8833754</v>
      </c>
      <c r="D22" s="73">
        <f t="shared" si="0"/>
        <v>11837</v>
      </c>
      <c r="E22" s="73">
        <v>338</v>
      </c>
      <c r="F22" s="74">
        <v>2437258</v>
      </c>
      <c r="G22" s="74">
        <v>40858450</v>
      </c>
      <c r="H22" s="74">
        <v>29132074</v>
      </c>
      <c r="I22" s="77"/>
    </row>
    <row r="23" spans="1:9" ht="13.5" customHeight="1">
      <c r="A23" s="52" t="s">
        <v>72</v>
      </c>
      <c r="B23" s="76">
        <v>145477</v>
      </c>
      <c r="C23" s="74">
        <v>145060</v>
      </c>
      <c r="D23" s="73">
        <f t="shared" si="0"/>
        <v>417</v>
      </c>
      <c r="E23" s="73">
        <f>D23</f>
        <v>417</v>
      </c>
      <c r="F23" s="74">
        <v>108000</v>
      </c>
      <c r="G23" s="74">
        <v>1266200</v>
      </c>
      <c r="H23" s="74">
        <v>995233</v>
      </c>
      <c r="I23" s="77"/>
    </row>
    <row r="24" spans="1:9" ht="13.5" customHeight="1">
      <c r="A24" s="52" t="s">
        <v>73</v>
      </c>
      <c r="B24" s="76">
        <v>6485236</v>
      </c>
      <c r="C24" s="74">
        <v>6355544</v>
      </c>
      <c r="D24" s="73">
        <f t="shared" si="0"/>
        <v>129692</v>
      </c>
      <c r="E24" s="73">
        <f>D24</f>
        <v>129692</v>
      </c>
      <c r="F24" s="74">
        <v>965841</v>
      </c>
      <c r="G24" s="78" t="s">
        <v>96</v>
      </c>
      <c r="H24" s="78" t="s">
        <v>96</v>
      </c>
      <c r="I24" s="77"/>
    </row>
    <row r="25" spans="1:9" ht="13.5" customHeight="1">
      <c r="A25" s="52" t="s">
        <v>74</v>
      </c>
      <c r="B25" s="76">
        <v>2193852</v>
      </c>
      <c r="C25" s="74">
        <v>2175153</v>
      </c>
      <c r="D25" s="73">
        <f t="shared" si="0"/>
        <v>18699</v>
      </c>
      <c r="E25" s="78">
        <v>2806180</v>
      </c>
      <c r="F25" s="74">
        <v>91208</v>
      </c>
      <c r="G25" s="74">
        <v>7523452</v>
      </c>
      <c r="H25" s="74">
        <v>263320</v>
      </c>
      <c r="I25" s="77" t="s">
        <v>91</v>
      </c>
    </row>
    <row r="26" spans="1:9" ht="13.5" customHeight="1">
      <c r="A26" s="52" t="s">
        <v>75</v>
      </c>
      <c r="B26" s="76">
        <v>1879487</v>
      </c>
      <c r="C26" s="74">
        <v>1787663</v>
      </c>
      <c r="D26" s="79">
        <f t="shared" si="0"/>
        <v>91824</v>
      </c>
      <c r="E26" s="78">
        <v>2375181</v>
      </c>
      <c r="F26" s="74">
        <v>606</v>
      </c>
      <c r="G26" s="74">
        <v>2726161</v>
      </c>
      <c r="H26" s="74">
        <v>24535</v>
      </c>
      <c r="I26" s="77" t="s">
        <v>91</v>
      </c>
    </row>
    <row r="27" spans="1:9" ht="13.5" customHeight="1">
      <c r="A27" s="29" t="s">
        <v>76</v>
      </c>
      <c r="B27" s="80">
        <v>3361175</v>
      </c>
      <c r="C27" s="81">
        <v>3473634</v>
      </c>
      <c r="D27" s="79">
        <f t="shared" si="0"/>
        <v>-112459</v>
      </c>
      <c r="E27" s="78">
        <v>683</v>
      </c>
      <c r="F27" s="81">
        <v>624252</v>
      </c>
      <c r="G27" s="81">
        <v>483537</v>
      </c>
      <c r="H27" s="81">
        <v>415358</v>
      </c>
      <c r="I27" s="82" t="s">
        <v>91</v>
      </c>
    </row>
    <row r="28" spans="1:9" ht="13.5" customHeight="1">
      <c r="A28" s="32" t="s">
        <v>13</v>
      </c>
      <c r="B28" s="33"/>
      <c r="C28" s="34"/>
      <c r="D28" s="34"/>
      <c r="E28" s="20">
        <f>SUM(E19:E27)</f>
        <v>5299673</v>
      </c>
      <c r="F28" s="23"/>
      <c r="G28" s="20">
        <f>SUM(G19:G27)</f>
        <v>53227800</v>
      </c>
      <c r="H28" s="20">
        <f>SUM(H19:H27)</f>
        <v>30830520</v>
      </c>
      <c r="I28" s="26"/>
    </row>
    <row r="29" ht="10.5">
      <c r="A29" s="1" t="s">
        <v>22</v>
      </c>
    </row>
    <row r="30" ht="10.5">
      <c r="A30" s="1" t="s">
        <v>52</v>
      </c>
    </row>
    <row r="31" ht="10.5">
      <c r="A31" s="1" t="s">
        <v>51</v>
      </c>
    </row>
    <row r="32" ht="10.5">
      <c r="A32" s="1" t="s">
        <v>49</v>
      </c>
    </row>
    <row r="33" ht="9.75" customHeight="1"/>
    <row r="34" ht="14.25">
      <c r="A34" s="6" t="s">
        <v>11</v>
      </c>
    </row>
    <row r="35" spans="9:10" ht="10.5">
      <c r="I35" s="130" t="s">
        <v>93</v>
      </c>
      <c r="J35" s="3"/>
    </row>
    <row r="36" spans="1:9" ht="13.5" customHeight="1">
      <c r="A36" s="133" t="s">
        <v>12</v>
      </c>
      <c r="B36" s="135" t="s">
        <v>44</v>
      </c>
      <c r="C36" s="137" t="s">
        <v>45</v>
      </c>
      <c r="D36" s="137" t="s">
        <v>46</v>
      </c>
      <c r="E36" s="141" t="s">
        <v>47</v>
      </c>
      <c r="F36" s="137" t="s">
        <v>59</v>
      </c>
      <c r="G36" s="137" t="s">
        <v>10</v>
      </c>
      <c r="H36" s="141" t="s">
        <v>43</v>
      </c>
      <c r="I36" s="143" t="s">
        <v>7</v>
      </c>
    </row>
    <row r="37" spans="1:9" ht="13.5" customHeight="1" thickBot="1">
      <c r="A37" s="134"/>
      <c r="B37" s="136"/>
      <c r="C37" s="138"/>
      <c r="D37" s="138"/>
      <c r="E37" s="142"/>
      <c r="F37" s="146"/>
      <c r="G37" s="146"/>
      <c r="H37" s="145"/>
      <c r="I37" s="144"/>
    </row>
    <row r="38" spans="1:9" ht="13.5" customHeight="1" thickTop="1">
      <c r="A38" s="27" t="s">
        <v>77</v>
      </c>
      <c r="B38" s="68">
        <v>3185496</v>
      </c>
      <c r="C38" s="69">
        <v>3086723</v>
      </c>
      <c r="D38" s="69">
        <f aca="true" t="shared" si="1" ref="D38:D49">B38-C38</f>
        <v>98773</v>
      </c>
      <c r="E38" s="69">
        <v>79883</v>
      </c>
      <c r="F38" s="69">
        <v>80000</v>
      </c>
      <c r="G38" s="69">
        <v>7780956</v>
      </c>
      <c r="H38" s="69">
        <v>5775804</v>
      </c>
      <c r="I38" s="13"/>
    </row>
    <row r="39" spans="1:9" ht="13.5" customHeight="1">
      <c r="A39" s="27" t="s">
        <v>78</v>
      </c>
      <c r="B39" s="86">
        <v>709811</v>
      </c>
      <c r="C39" s="79">
        <v>697520</v>
      </c>
      <c r="D39" s="79">
        <f t="shared" si="1"/>
        <v>12291</v>
      </c>
      <c r="E39" s="79">
        <v>12291</v>
      </c>
      <c r="F39" s="78" t="s">
        <v>94</v>
      </c>
      <c r="G39" s="79">
        <v>3428162</v>
      </c>
      <c r="H39" s="79">
        <v>2558780</v>
      </c>
      <c r="I39" s="11"/>
    </row>
    <row r="40" spans="1:9" ht="13.5" customHeight="1">
      <c r="A40" s="27" t="s">
        <v>92</v>
      </c>
      <c r="B40" s="86"/>
      <c r="C40" s="79"/>
      <c r="D40" s="79"/>
      <c r="E40" s="79"/>
      <c r="F40" s="79"/>
      <c r="G40" s="78"/>
      <c r="H40" s="78"/>
      <c r="I40" s="11"/>
    </row>
    <row r="41" spans="1:9" ht="13.5" customHeight="1">
      <c r="A41" s="28" t="s">
        <v>79</v>
      </c>
      <c r="B41" s="72">
        <v>10547764</v>
      </c>
      <c r="C41" s="73">
        <v>9799301</v>
      </c>
      <c r="D41" s="79">
        <f t="shared" si="1"/>
        <v>748463</v>
      </c>
      <c r="E41" s="73">
        <v>748463</v>
      </c>
      <c r="F41" s="78">
        <v>2740000</v>
      </c>
      <c r="G41" s="78" t="s">
        <v>95</v>
      </c>
      <c r="H41" s="78" t="s">
        <v>95</v>
      </c>
      <c r="I41" s="12"/>
    </row>
    <row r="42" spans="1:9" ht="13.5" customHeight="1">
      <c r="A42" s="27" t="s">
        <v>80</v>
      </c>
      <c r="B42" s="86">
        <f>124532</f>
        <v>124532</v>
      </c>
      <c r="C42" s="79">
        <f>124418</f>
        <v>124418</v>
      </c>
      <c r="D42" s="79">
        <f t="shared" si="1"/>
        <v>114</v>
      </c>
      <c r="E42" s="79">
        <f>D42</f>
        <v>114</v>
      </c>
      <c r="F42" s="78" t="s">
        <v>95</v>
      </c>
      <c r="G42" s="78" t="s">
        <v>95</v>
      </c>
      <c r="H42" s="78" t="s">
        <v>95</v>
      </c>
      <c r="I42" s="11"/>
    </row>
    <row r="43" spans="1:9" ht="13.5" customHeight="1">
      <c r="A43" s="27" t="s">
        <v>107</v>
      </c>
      <c r="B43" s="86">
        <f>3524</f>
        <v>3524</v>
      </c>
      <c r="C43" s="79">
        <f>1609</f>
        <v>1609</v>
      </c>
      <c r="D43" s="79">
        <f t="shared" si="1"/>
        <v>1915</v>
      </c>
      <c r="E43" s="79">
        <f>D43</f>
        <v>1915</v>
      </c>
      <c r="F43" s="78" t="s">
        <v>102</v>
      </c>
      <c r="G43" s="78" t="s">
        <v>102</v>
      </c>
      <c r="H43" s="78" t="s">
        <v>102</v>
      </c>
      <c r="I43" s="11"/>
    </row>
    <row r="44" spans="1:9" ht="13.5" customHeight="1">
      <c r="A44" s="27" t="s">
        <v>81</v>
      </c>
      <c r="B44" s="86"/>
      <c r="C44" s="79"/>
      <c r="D44" s="79"/>
      <c r="E44" s="79"/>
      <c r="F44" s="79"/>
      <c r="G44" s="78"/>
      <c r="H44" s="78"/>
      <c r="I44" s="11"/>
    </row>
    <row r="45" spans="1:9" ht="13.5" customHeight="1">
      <c r="A45" s="28" t="s">
        <v>79</v>
      </c>
      <c r="B45" s="86">
        <v>158419</v>
      </c>
      <c r="C45" s="79">
        <v>152557</v>
      </c>
      <c r="D45" s="79">
        <f t="shared" si="1"/>
        <v>5862</v>
      </c>
      <c r="E45" s="79">
        <v>5862</v>
      </c>
      <c r="F45" s="78">
        <v>3571</v>
      </c>
      <c r="G45" s="78" t="s">
        <v>95</v>
      </c>
      <c r="H45" s="78" t="s">
        <v>95</v>
      </c>
      <c r="I45" s="11"/>
    </row>
    <row r="46" spans="1:9" ht="13.5" customHeight="1">
      <c r="A46" s="27" t="s">
        <v>80</v>
      </c>
      <c r="B46" s="86">
        <v>422737</v>
      </c>
      <c r="C46" s="79">
        <v>420722</v>
      </c>
      <c r="D46" s="79">
        <f t="shared" si="1"/>
        <v>2015</v>
      </c>
      <c r="E46" s="79">
        <v>2015</v>
      </c>
      <c r="F46" s="78" t="s">
        <v>95</v>
      </c>
      <c r="G46" s="78" t="s">
        <v>95</v>
      </c>
      <c r="H46" s="78" t="s">
        <v>95</v>
      </c>
      <c r="I46" s="11"/>
    </row>
    <row r="47" spans="1:9" ht="13.5" customHeight="1">
      <c r="A47" s="28" t="s">
        <v>82</v>
      </c>
      <c r="B47" s="72">
        <v>285800</v>
      </c>
      <c r="C47" s="73">
        <v>164323</v>
      </c>
      <c r="D47" s="79">
        <f t="shared" si="1"/>
        <v>121477</v>
      </c>
      <c r="E47" s="73">
        <v>121477</v>
      </c>
      <c r="F47" s="78" t="s">
        <v>103</v>
      </c>
      <c r="G47" s="78" t="s">
        <v>103</v>
      </c>
      <c r="H47" s="78" t="s">
        <v>103</v>
      </c>
      <c r="I47" s="12"/>
    </row>
    <row r="48" spans="1:9" ht="13.5" customHeight="1">
      <c r="A48" s="28" t="s">
        <v>83</v>
      </c>
      <c r="B48" s="72">
        <v>249716</v>
      </c>
      <c r="C48" s="73">
        <v>238422</v>
      </c>
      <c r="D48" s="79">
        <f t="shared" si="1"/>
        <v>11294</v>
      </c>
      <c r="E48" s="73">
        <v>11294</v>
      </c>
      <c r="F48" s="78" t="s">
        <v>103</v>
      </c>
      <c r="G48" s="73">
        <v>216172</v>
      </c>
      <c r="H48" s="73">
        <v>26656</v>
      </c>
      <c r="I48" s="12"/>
    </row>
    <row r="49" spans="1:9" ht="13.5" customHeight="1">
      <c r="A49" s="53" t="s">
        <v>88</v>
      </c>
      <c r="B49" s="87">
        <v>1156595</v>
      </c>
      <c r="C49" s="88">
        <v>1083048</v>
      </c>
      <c r="D49" s="79">
        <f t="shared" si="1"/>
        <v>73547</v>
      </c>
      <c r="E49" s="88">
        <v>61367</v>
      </c>
      <c r="F49" s="78" t="s">
        <v>104</v>
      </c>
      <c r="G49" s="78" t="s">
        <v>104</v>
      </c>
      <c r="H49" s="78" t="s">
        <v>104</v>
      </c>
      <c r="I49" s="54"/>
    </row>
    <row r="50" spans="1:9" ht="13.5" customHeight="1">
      <c r="A50" s="32" t="s">
        <v>14</v>
      </c>
      <c r="B50" s="83"/>
      <c r="C50" s="84"/>
      <c r="D50" s="84"/>
      <c r="E50" s="85">
        <f>E38+E39+E40+E44+E47+E48+E49</f>
        <v>286312</v>
      </c>
      <c r="F50" s="116"/>
      <c r="G50" s="85">
        <f>G38+G39+G48</f>
        <v>11425290</v>
      </c>
      <c r="H50" s="85">
        <f>H38+H39+H48</f>
        <v>8361240</v>
      </c>
      <c r="I50" s="35"/>
    </row>
    <row r="51" ht="9.75" customHeight="1">
      <c r="A51" s="2"/>
    </row>
    <row r="52" ht="14.25">
      <c r="A52" s="6" t="s">
        <v>60</v>
      </c>
    </row>
    <row r="53" ht="10.5">
      <c r="J53" s="130" t="s">
        <v>93</v>
      </c>
    </row>
    <row r="54" spans="1:10" ht="13.5" customHeight="1">
      <c r="A54" s="139" t="s">
        <v>15</v>
      </c>
      <c r="B54" s="135" t="s">
        <v>16</v>
      </c>
      <c r="C54" s="137" t="s">
        <v>48</v>
      </c>
      <c r="D54" s="137" t="s">
        <v>17</v>
      </c>
      <c r="E54" s="137" t="s">
        <v>18</v>
      </c>
      <c r="F54" s="137" t="s">
        <v>19</v>
      </c>
      <c r="G54" s="141" t="s">
        <v>20</v>
      </c>
      <c r="H54" s="141" t="s">
        <v>21</v>
      </c>
      <c r="I54" s="141" t="s">
        <v>64</v>
      </c>
      <c r="J54" s="143" t="s">
        <v>7</v>
      </c>
    </row>
    <row r="55" spans="1:10" ht="13.5" customHeight="1" thickBot="1">
      <c r="A55" s="140"/>
      <c r="B55" s="136"/>
      <c r="C55" s="138"/>
      <c r="D55" s="138"/>
      <c r="E55" s="138"/>
      <c r="F55" s="138"/>
      <c r="G55" s="142"/>
      <c r="H55" s="142"/>
      <c r="I55" s="145"/>
      <c r="J55" s="144"/>
    </row>
    <row r="56" spans="1:10" ht="13.5" customHeight="1" thickTop="1">
      <c r="A56" s="27" t="s">
        <v>84</v>
      </c>
      <c r="B56" s="68">
        <v>86828</v>
      </c>
      <c r="C56" s="69">
        <v>910941</v>
      </c>
      <c r="D56" s="69">
        <v>5000</v>
      </c>
      <c r="E56" s="78" t="s">
        <v>103</v>
      </c>
      <c r="F56" s="78" t="s">
        <v>103</v>
      </c>
      <c r="G56" s="69">
        <f>7371126+29268</f>
        <v>7400394</v>
      </c>
      <c r="H56" s="78" t="s">
        <v>103</v>
      </c>
      <c r="I56" s="78">
        <v>7262991</v>
      </c>
      <c r="J56" s="11"/>
    </row>
    <row r="57" spans="1:11" ht="13.5" customHeight="1">
      <c r="A57" s="28" t="s">
        <v>85</v>
      </c>
      <c r="B57" s="72">
        <v>13239</v>
      </c>
      <c r="C57" s="73">
        <v>113184</v>
      </c>
      <c r="D57" s="73">
        <v>50000</v>
      </c>
      <c r="E57" s="73">
        <v>7415</v>
      </c>
      <c r="F57" s="78" t="s">
        <v>105</v>
      </c>
      <c r="G57" s="78" t="s">
        <v>105</v>
      </c>
      <c r="H57" s="78" t="s">
        <v>105</v>
      </c>
      <c r="I57" s="78" t="s">
        <v>105</v>
      </c>
      <c r="J57" s="12"/>
      <c r="K57" s="122"/>
    </row>
    <row r="58" spans="1:10" ht="13.5" customHeight="1">
      <c r="A58" s="28" t="s">
        <v>86</v>
      </c>
      <c r="B58" s="72">
        <v>479</v>
      </c>
      <c r="C58" s="73">
        <v>62250</v>
      </c>
      <c r="D58" s="73">
        <v>25000</v>
      </c>
      <c r="E58" s="73">
        <v>6550</v>
      </c>
      <c r="F58" s="78" t="s">
        <v>106</v>
      </c>
      <c r="G58" s="78" t="s">
        <v>106</v>
      </c>
      <c r="H58" s="78" t="s">
        <v>106</v>
      </c>
      <c r="I58" s="78" t="s">
        <v>106</v>
      </c>
      <c r="J58" s="12"/>
    </row>
    <row r="59" spans="1:10" ht="13.5" customHeight="1">
      <c r="A59" s="29" t="s">
        <v>87</v>
      </c>
      <c r="B59" s="80">
        <v>-84</v>
      </c>
      <c r="C59" s="81">
        <v>9452</v>
      </c>
      <c r="D59" s="81">
        <v>2350</v>
      </c>
      <c r="E59" s="81">
        <v>47166</v>
      </c>
      <c r="F59" s="78" t="s">
        <v>106</v>
      </c>
      <c r="G59" s="78" t="s">
        <v>106</v>
      </c>
      <c r="H59" s="131" t="s">
        <v>106</v>
      </c>
      <c r="I59" s="78" t="s">
        <v>106</v>
      </c>
      <c r="J59" s="19"/>
    </row>
    <row r="60" spans="1:10" ht="13.5" customHeight="1">
      <c r="A60" s="36"/>
      <c r="B60" s="22"/>
      <c r="C60" s="23"/>
      <c r="D60" s="20">
        <f>SUM(D56:D59)</f>
        <v>82350</v>
      </c>
      <c r="E60" s="20">
        <f>SUM(E56:E59)</f>
        <v>61131</v>
      </c>
      <c r="F60" s="117" t="s">
        <v>90</v>
      </c>
      <c r="G60" s="20">
        <f>SUM(G56:G59)</f>
        <v>7400394</v>
      </c>
      <c r="H60" s="117" t="s">
        <v>90</v>
      </c>
      <c r="I60" s="20">
        <f>SUM(I56:I59)</f>
        <v>7262991</v>
      </c>
      <c r="J60" s="26"/>
    </row>
    <row r="61" ht="10.5">
      <c r="A61" s="1" t="s">
        <v>58</v>
      </c>
    </row>
    <row r="62" ht="9.75" customHeight="1"/>
    <row r="63" ht="14.25">
      <c r="A63" s="6" t="s">
        <v>40</v>
      </c>
    </row>
    <row r="64" ht="10.5">
      <c r="D64" s="130" t="s">
        <v>93</v>
      </c>
    </row>
    <row r="65" spans="1:4" ht="21.75" thickBot="1">
      <c r="A65" s="37" t="s">
        <v>33</v>
      </c>
      <c r="B65" s="38" t="s">
        <v>38</v>
      </c>
      <c r="C65" s="39" t="s">
        <v>39</v>
      </c>
      <c r="D65" s="40" t="s">
        <v>53</v>
      </c>
    </row>
    <row r="66" spans="1:4" ht="13.5" customHeight="1" thickTop="1">
      <c r="A66" s="41" t="s">
        <v>34</v>
      </c>
      <c r="B66" s="14"/>
      <c r="C66" s="69">
        <v>962331</v>
      </c>
      <c r="D66" s="15"/>
    </row>
    <row r="67" spans="1:4" ht="13.5" customHeight="1">
      <c r="A67" s="42" t="s">
        <v>35</v>
      </c>
      <c r="B67" s="16"/>
      <c r="C67" s="73">
        <v>1989</v>
      </c>
      <c r="D67" s="17"/>
    </row>
    <row r="68" spans="1:4" ht="13.5" customHeight="1">
      <c r="A68" s="43" t="s">
        <v>36</v>
      </c>
      <c r="B68" s="24"/>
      <c r="C68" s="81">
        <v>3117189</v>
      </c>
      <c r="D68" s="25"/>
    </row>
    <row r="69" spans="1:4" ht="13.5" customHeight="1">
      <c r="A69" s="44" t="s">
        <v>37</v>
      </c>
      <c r="B69" s="22"/>
      <c r="C69" s="85">
        <f>SUM(C66:C68)</f>
        <v>4081509</v>
      </c>
      <c r="D69" s="21"/>
    </row>
    <row r="70" spans="1:4" ht="10.5">
      <c r="A70" s="1" t="s">
        <v>62</v>
      </c>
      <c r="B70" s="45"/>
      <c r="C70" s="45"/>
      <c r="D70" s="45"/>
    </row>
    <row r="71" spans="1:4" ht="9.75" customHeight="1">
      <c r="A71" s="46"/>
      <c r="B71" s="45"/>
      <c r="C71" s="45"/>
      <c r="D71" s="45"/>
    </row>
    <row r="72" ht="14.25">
      <c r="A72" s="6" t="s">
        <v>61</v>
      </c>
    </row>
    <row r="73" ht="10.5" customHeight="1">
      <c r="A73" s="6"/>
    </row>
    <row r="74" spans="1:11" ht="21.75" thickBot="1">
      <c r="A74" s="37" t="s">
        <v>31</v>
      </c>
      <c r="B74" s="38" t="s">
        <v>38</v>
      </c>
      <c r="C74" s="39" t="s">
        <v>39</v>
      </c>
      <c r="D74" s="39" t="s">
        <v>53</v>
      </c>
      <c r="E74" s="47" t="s">
        <v>29</v>
      </c>
      <c r="F74" s="40" t="s">
        <v>30</v>
      </c>
      <c r="G74" s="149" t="s">
        <v>41</v>
      </c>
      <c r="H74" s="150"/>
      <c r="I74" s="38" t="s">
        <v>38</v>
      </c>
      <c r="J74" s="39" t="s">
        <v>39</v>
      </c>
      <c r="K74" s="40" t="s">
        <v>53</v>
      </c>
    </row>
    <row r="75" spans="1:11" ht="13.5" customHeight="1" thickTop="1">
      <c r="A75" s="41" t="s">
        <v>23</v>
      </c>
      <c r="B75" s="89">
        <v>5.69</v>
      </c>
      <c r="C75" s="90">
        <v>5.41</v>
      </c>
      <c r="D75" s="90">
        <f>C75-B75</f>
        <v>-0.28000000000000025</v>
      </c>
      <c r="E75" s="91">
        <v>-11.93</v>
      </c>
      <c r="F75" s="92">
        <v>-20</v>
      </c>
      <c r="G75" s="153" t="s">
        <v>71</v>
      </c>
      <c r="H75" s="154"/>
      <c r="I75" s="93"/>
      <c r="J75" s="94">
        <v>0</v>
      </c>
      <c r="K75" s="48"/>
    </row>
    <row r="76" spans="1:11" ht="13.5" customHeight="1">
      <c r="A76" s="42" t="s">
        <v>24</v>
      </c>
      <c r="B76" s="95"/>
      <c r="C76" s="96">
        <v>24.64</v>
      </c>
      <c r="D76" s="97"/>
      <c r="E76" s="98">
        <v>-16.93</v>
      </c>
      <c r="F76" s="99">
        <v>-40</v>
      </c>
      <c r="G76" s="151" t="s">
        <v>72</v>
      </c>
      <c r="H76" s="152"/>
      <c r="I76" s="95"/>
      <c r="J76" s="100">
        <v>1.1</v>
      </c>
      <c r="K76" s="49"/>
    </row>
    <row r="77" spans="1:11" ht="13.5" customHeight="1">
      <c r="A77" s="42" t="s">
        <v>25</v>
      </c>
      <c r="B77" s="101">
        <v>15.5</v>
      </c>
      <c r="C77" s="100">
        <v>13.5</v>
      </c>
      <c r="D77" s="100">
        <f>C77-B77</f>
        <v>-2</v>
      </c>
      <c r="E77" s="102">
        <v>25</v>
      </c>
      <c r="F77" s="103">
        <v>35</v>
      </c>
      <c r="G77" s="151" t="s">
        <v>76</v>
      </c>
      <c r="H77" s="152"/>
      <c r="I77" s="95"/>
      <c r="J77" s="100">
        <v>0</v>
      </c>
      <c r="K77" s="49"/>
    </row>
    <row r="78" spans="1:11" ht="13.5" customHeight="1">
      <c r="A78" s="42" t="s">
        <v>26</v>
      </c>
      <c r="B78" s="104"/>
      <c r="C78" s="100">
        <v>204.9</v>
      </c>
      <c r="D78" s="105"/>
      <c r="E78" s="102">
        <v>350</v>
      </c>
      <c r="F78" s="106"/>
      <c r="G78" s="151" t="s">
        <v>74</v>
      </c>
      <c r="H78" s="152"/>
      <c r="I78" s="95"/>
      <c r="J78" s="100">
        <v>132</v>
      </c>
      <c r="K78" s="49"/>
    </row>
    <row r="79" spans="1:11" ht="13.5" customHeight="1">
      <c r="A79" s="42" t="s">
        <v>27</v>
      </c>
      <c r="B79" s="107">
        <v>0.856</v>
      </c>
      <c r="C79" s="96">
        <v>0.915</v>
      </c>
      <c r="D79" s="96">
        <f>C79-B79</f>
        <v>0.05900000000000005</v>
      </c>
      <c r="E79" s="108"/>
      <c r="F79" s="109"/>
      <c r="G79" s="151" t="s">
        <v>75</v>
      </c>
      <c r="H79" s="152"/>
      <c r="I79" s="95"/>
      <c r="J79" s="100">
        <v>193.3</v>
      </c>
      <c r="K79" s="49"/>
    </row>
    <row r="80" spans="1:11" ht="13.5" customHeight="1">
      <c r="A80" s="50" t="s">
        <v>28</v>
      </c>
      <c r="B80" s="110">
        <v>94.8</v>
      </c>
      <c r="C80" s="111">
        <v>94.6</v>
      </c>
      <c r="D80" s="111">
        <f>C80-B80</f>
        <v>-0.20000000000000284</v>
      </c>
      <c r="E80" s="112"/>
      <c r="F80" s="113"/>
      <c r="G80" s="155"/>
      <c r="H80" s="156"/>
      <c r="I80" s="114"/>
      <c r="J80" s="111"/>
      <c r="K80" s="51"/>
    </row>
    <row r="81" ht="10.5">
      <c r="A81" s="1" t="s">
        <v>63</v>
      </c>
    </row>
    <row r="82" ht="10.5">
      <c r="A82" s="1" t="s">
        <v>122</v>
      </c>
    </row>
  </sheetData>
  <sheetProtection/>
  <mergeCells count="43">
    <mergeCell ref="A36:A37"/>
    <mergeCell ref="B36:B37"/>
    <mergeCell ref="C36:C37"/>
    <mergeCell ref="A54:A55"/>
    <mergeCell ref="B54:B55"/>
    <mergeCell ref="C54:C55"/>
    <mergeCell ref="D54:D55"/>
    <mergeCell ref="E54:E55"/>
    <mergeCell ref="H54:H55"/>
    <mergeCell ref="J54:J55"/>
    <mergeCell ref="F54:F55"/>
    <mergeCell ref="G54:G55"/>
    <mergeCell ref="I54:I55"/>
    <mergeCell ref="D36:D37"/>
    <mergeCell ref="E36:E37"/>
    <mergeCell ref="I17:I18"/>
    <mergeCell ref="D17:D18"/>
    <mergeCell ref="E17:E18"/>
    <mergeCell ref="F17:F18"/>
    <mergeCell ref="H36:H37"/>
    <mergeCell ref="I36:I37"/>
    <mergeCell ref="G36:G37"/>
    <mergeCell ref="H17:H18"/>
    <mergeCell ref="A8:A9"/>
    <mergeCell ref="H8:H9"/>
    <mergeCell ref="A17:A18"/>
    <mergeCell ref="B17:B18"/>
    <mergeCell ref="C17:C18"/>
    <mergeCell ref="D8:D9"/>
    <mergeCell ref="C8:C9"/>
    <mergeCell ref="E8:E9"/>
    <mergeCell ref="B8:B9"/>
    <mergeCell ref="G17:G18"/>
    <mergeCell ref="G8:G9"/>
    <mergeCell ref="F8:F9"/>
    <mergeCell ref="G74:H74"/>
    <mergeCell ref="F36:F37"/>
    <mergeCell ref="G76:H76"/>
    <mergeCell ref="G75:H75"/>
    <mergeCell ref="G80:H80"/>
    <mergeCell ref="G79:H79"/>
    <mergeCell ref="G78:H78"/>
    <mergeCell ref="G77:H77"/>
  </mergeCells>
  <printOptions/>
  <pageMargins left="0.4330708661417323" right="0.3937007874015748" top="0.71" bottom="0.3" header="0.45" footer="0.2"/>
  <pageSetup cellComments="asDisplayed" horizontalDpi="600" verticalDpi="600" orientation="portrait" paperSize="9" scale="88" r:id="rId1"/>
  <rowBreaks count="1" manualBreakCount="1">
    <brk id="71" max="10" man="1"/>
  </rowBreaks>
  <colBreaks count="1" manualBreakCount="1">
    <brk id="11" max="72" man="1"/>
  </colBreaks>
</worksheet>
</file>

<file path=xl/worksheets/sheet3.xml><?xml version="1.0" encoding="utf-8"?>
<worksheet xmlns="http://schemas.openxmlformats.org/spreadsheetml/2006/main" xmlns:r="http://schemas.openxmlformats.org/officeDocument/2006/relationships">
  <sheetPr>
    <tabColor indexed="15"/>
  </sheetPr>
  <dimension ref="A1:M82"/>
  <sheetViews>
    <sheetView view="pageBreakPreview" zoomScale="130" zoomScaleSheetLayoutView="130" workbookViewId="0" topLeftCell="A49">
      <selection activeCell="C57" sqref="C57"/>
    </sheetView>
  </sheetViews>
  <sheetFormatPr defaultColWidth="9.00390625" defaultRowHeight="13.5" customHeight="1"/>
  <cols>
    <col min="1" max="1" width="16.625" style="1" customWidth="1"/>
    <col min="2" max="16384" width="9.00390625" style="1" customWidth="1"/>
  </cols>
  <sheetData>
    <row r="1" spans="1:13" ht="21" customHeight="1">
      <c r="A1" s="5" t="s">
        <v>32</v>
      </c>
      <c r="B1" s="4"/>
      <c r="C1" s="4"/>
      <c r="D1" s="4"/>
      <c r="E1" s="4"/>
      <c r="F1" s="4"/>
      <c r="G1" s="4"/>
      <c r="H1" s="4"/>
      <c r="I1" s="4"/>
      <c r="J1" s="4"/>
      <c r="K1" s="4"/>
      <c r="L1" s="8"/>
      <c r="M1" s="4"/>
    </row>
    <row r="2" spans="1:13" ht="13.5" customHeight="1">
      <c r="A2" s="5"/>
      <c r="B2" s="4"/>
      <c r="C2" s="4"/>
      <c r="D2" s="4"/>
      <c r="E2" s="4"/>
      <c r="F2" s="4"/>
      <c r="G2" s="4"/>
      <c r="H2" s="4"/>
      <c r="I2" s="4"/>
      <c r="J2" s="4"/>
      <c r="K2" s="4"/>
      <c r="L2" s="4"/>
      <c r="M2" s="4"/>
    </row>
    <row r="3" ht="13.5" customHeight="1">
      <c r="J3" s="130" t="s">
        <v>98</v>
      </c>
    </row>
    <row r="4" spans="1:10" ht="21" customHeight="1" thickBot="1">
      <c r="A4" s="55" t="s">
        <v>65</v>
      </c>
      <c r="B4" s="9"/>
      <c r="G4" s="30" t="s">
        <v>54</v>
      </c>
      <c r="H4" s="31" t="s">
        <v>55</v>
      </c>
      <c r="I4" s="7" t="s">
        <v>56</v>
      </c>
      <c r="J4" s="10" t="s">
        <v>57</v>
      </c>
    </row>
    <row r="5" spans="7:10" ht="13.5" customHeight="1" thickTop="1">
      <c r="G5" s="56">
        <f>'様式(千円）確定'!G5/1000</f>
        <v>24264.123</v>
      </c>
      <c r="H5" s="57">
        <f>'様式(千円）確定'!H5/1000</f>
        <v>2007.184</v>
      </c>
      <c r="I5" s="58">
        <f>'様式(千円）確定'!I5/1000</f>
        <v>1286.451</v>
      </c>
      <c r="J5" s="59">
        <f>SUM(G5:I5)</f>
        <v>27557.758</v>
      </c>
    </row>
    <row r="6" ht="14.25">
      <c r="A6" s="6" t="s">
        <v>1</v>
      </c>
    </row>
    <row r="7" spans="8:9" ht="10.5">
      <c r="H7" s="130" t="s">
        <v>98</v>
      </c>
      <c r="I7" s="3"/>
    </row>
    <row r="8" spans="1:8" ht="13.5" customHeight="1">
      <c r="A8" s="133" t="s">
        <v>0</v>
      </c>
      <c r="B8" s="148" t="s">
        <v>2</v>
      </c>
      <c r="C8" s="147" t="s">
        <v>3</v>
      </c>
      <c r="D8" s="147" t="s">
        <v>4</v>
      </c>
      <c r="E8" s="147" t="s">
        <v>5</v>
      </c>
      <c r="F8" s="137" t="s">
        <v>59</v>
      </c>
      <c r="G8" s="147" t="s">
        <v>6</v>
      </c>
      <c r="H8" s="143" t="s">
        <v>7</v>
      </c>
    </row>
    <row r="9" spans="1:8" ht="13.5" customHeight="1" thickBot="1">
      <c r="A9" s="134"/>
      <c r="B9" s="136"/>
      <c r="C9" s="138"/>
      <c r="D9" s="138"/>
      <c r="E9" s="138"/>
      <c r="F9" s="146"/>
      <c r="G9" s="138"/>
      <c r="H9" s="144"/>
    </row>
    <row r="10" spans="1:8" ht="13.5" customHeight="1" thickTop="1">
      <c r="A10" s="27" t="s">
        <v>8</v>
      </c>
      <c r="B10" s="60">
        <f>'様式(千円）確定'!B10/1000</f>
        <v>48517.652</v>
      </c>
      <c r="C10" s="61">
        <f>'様式(千円）確定'!C10/1000</f>
        <v>46979.175</v>
      </c>
      <c r="D10" s="61">
        <f>B10-C10</f>
        <v>1538.476999999999</v>
      </c>
      <c r="E10" s="61">
        <f>'様式(千円）確定'!E10/1000</f>
        <v>1460.784</v>
      </c>
      <c r="F10" s="61">
        <f>'様式(千円）確定'!F10/1000</f>
        <v>1488.44</v>
      </c>
      <c r="G10" s="61">
        <f>'様式(千円）確定'!G10/1000</f>
        <v>49182.985</v>
      </c>
      <c r="H10" s="62"/>
    </row>
    <row r="11" spans="1:8" ht="13.5" customHeight="1">
      <c r="A11" s="28" t="s">
        <v>66</v>
      </c>
      <c r="B11" s="63">
        <f>'様式(千円）確定'!B11/1000</f>
        <v>229.526</v>
      </c>
      <c r="C11" s="64">
        <f>'様式(千円）確定'!C11/1000</f>
        <v>229.526</v>
      </c>
      <c r="D11" s="64">
        <f>B11-C11</f>
        <v>0</v>
      </c>
      <c r="E11" s="64">
        <v>0</v>
      </c>
      <c r="F11" s="64">
        <f>'様式(千円）確定'!F11/1000</f>
        <v>121.323</v>
      </c>
      <c r="G11" s="64">
        <f>'様式(千円）確定'!G11/1000</f>
        <v>563.159</v>
      </c>
      <c r="H11" s="65"/>
    </row>
    <row r="12" spans="1:8" ht="13.5" customHeight="1">
      <c r="A12" s="28" t="s">
        <v>67</v>
      </c>
      <c r="B12" s="63">
        <f>'様式(千円）確定'!B12/1000</f>
        <v>115.345</v>
      </c>
      <c r="C12" s="64">
        <f>'様式(千円）確定'!C12/1000</f>
        <v>84.084</v>
      </c>
      <c r="D12" s="64">
        <f>B12-C12</f>
        <v>31.260999999999996</v>
      </c>
      <c r="E12" s="64">
        <f>'様式(千円）確定'!E12/1000</f>
        <v>31.261</v>
      </c>
      <c r="F12" s="78" t="s">
        <v>100</v>
      </c>
      <c r="G12" s="78" t="s">
        <v>100</v>
      </c>
      <c r="H12" s="65"/>
    </row>
    <row r="13" spans="1:8" ht="13.5" customHeight="1">
      <c r="A13" s="32" t="s">
        <v>99</v>
      </c>
      <c r="B13" s="118">
        <f>SUM(B10:B12)-122</f>
        <v>48740.523</v>
      </c>
      <c r="C13" s="66">
        <f>SUM(C10:C12)-122</f>
        <v>47170.785</v>
      </c>
      <c r="D13" s="66">
        <f>SUM(D10:D12)</f>
        <v>1569.737999999999</v>
      </c>
      <c r="E13" s="120">
        <f>SUM(E10:E12)</f>
        <v>1492.045</v>
      </c>
      <c r="F13" s="115"/>
      <c r="G13" s="119">
        <f>SUM(G10:G12)</f>
        <v>49746.144</v>
      </c>
      <c r="H13" s="67"/>
    </row>
    <row r="14" ht="9.75" customHeight="1"/>
    <row r="15" ht="14.25">
      <c r="A15" s="6" t="s">
        <v>9</v>
      </c>
    </row>
    <row r="16" spans="9:12" ht="10.5">
      <c r="I16" s="130" t="s">
        <v>98</v>
      </c>
      <c r="K16" s="3"/>
      <c r="L16" s="3"/>
    </row>
    <row r="17" spans="1:9" ht="13.5" customHeight="1">
      <c r="A17" s="133" t="s">
        <v>0</v>
      </c>
      <c r="B17" s="135" t="s">
        <v>44</v>
      </c>
      <c r="C17" s="137" t="s">
        <v>45</v>
      </c>
      <c r="D17" s="137" t="s">
        <v>46</v>
      </c>
      <c r="E17" s="141" t="s">
        <v>47</v>
      </c>
      <c r="F17" s="137" t="s">
        <v>59</v>
      </c>
      <c r="G17" s="137" t="s">
        <v>10</v>
      </c>
      <c r="H17" s="141" t="s">
        <v>42</v>
      </c>
      <c r="I17" s="143" t="s">
        <v>7</v>
      </c>
    </row>
    <row r="18" spans="1:9" ht="13.5" customHeight="1" thickBot="1">
      <c r="A18" s="134"/>
      <c r="B18" s="136"/>
      <c r="C18" s="138"/>
      <c r="D18" s="138"/>
      <c r="E18" s="142"/>
      <c r="F18" s="146"/>
      <c r="G18" s="146"/>
      <c r="H18" s="145"/>
      <c r="I18" s="144"/>
    </row>
    <row r="19" spans="1:9" ht="13.5" customHeight="1" thickTop="1">
      <c r="A19" s="27" t="s">
        <v>68</v>
      </c>
      <c r="B19" s="68">
        <f>'様式(千円）確定'!B19/1000</f>
        <v>12261.516</v>
      </c>
      <c r="C19" s="69">
        <f>'様式(千円）確定'!C19/1000</f>
        <v>12186.889</v>
      </c>
      <c r="D19" s="69">
        <f>B19-C19</f>
        <v>74.62700000000041</v>
      </c>
      <c r="E19" s="79">
        <f>'様式(千円）確定'!E19/1000</f>
        <v>74.627</v>
      </c>
      <c r="F19" s="69">
        <f>'様式(千円）確定'!F19/1000</f>
        <v>740.625</v>
      </c>
      <c r="G19" s="78" t="s">
        <v>101</v>
      </c>
      <c r="H19" s="78" t="s">
        <v>101</v>
      </c>
      <c r="I19" s="71"/>
    </row>
    <row r="20" spans="1:9" ht="13.5" customHeight="1">
      <c r="A20" s="28" t="s">
        <v>69</v>
      </c>
      <c r="B20" s="86">
        <f>'様式(千円）確定'!B20/1000</f>
        <v>471.748</v>
      </c>
      <c r="C20" s="79">
        <f>'様式(千円）確定'!C20/1000</f>
        <v>465.496</v>
      </c>
      <c r="D20" s="73">
        <f>B20-C20</f>
        <v>6.2520000000000095</v>
      </c>
      <c r="E20" s="79">
        <f>'様式(千円）確定'!E20/1000</f>
        <v>6.252</v>
      </c>
      <c r="F20" s="79">
        <f>'様式(千円）確定'!F20/1000</f>
        <v>101.756</v>
      </c>
      <c r="G20" s="73">
        <f>'様式(千円）確定'!G20/1000</f>
        <v>370</v>
      </c>
      <c r="H20" s="78" t="s">
        <v>97</v>
      </c>
      <c r="I20" s="75"/>
    </row>
    <row r="21" spans="1:9" ht="13.5" customHeight="1">
      <c r="A21" s="28" t="s">
        <v>70</v>
      </c>
      <c r="B21" s="86">
        <f>'様式(千円）確定'!B21/1000</f>
        <v>9816.049</v>
      </c>
      <c r="C21" s="79">
        <f>'様式(千円）確定'!C21/1000</f>
        <v>9909.746</v>
      </c>
      <c r="D21" s="73">
        <f aca="true" t="shared" si="0" ref="D21:D27">B21-C21</f>
        <v>-93.6969999999983</v>
      </c>
      <c r="E21" s="79">
        <f>'様式(千円）確定'!E21/1000</f>
        <v>-93.697</v>
      </c>
      <c r="F21" s="79">
        <f>'様式(千円）確定'!F21/1000</f>
        <v>782.248</v>
      </c>
      <c r="G21" s="78" t="s">
        <v>102</v>
      </c>
      <c r="H21" s="78" t="s">
        <v>102</v>
      </c>
      <c r="I21" s="75"/>
    </row>
    <row r="22" spans="1:9" ht="13.5" customHeight="1">
      <c r="A22" s="52" t="s">
        <v>71</v>
      </c>
      <c r="B22" s="86">
        <f>'様式(千円）確定'!B22/1000</f>
        <v>8845.591</v>
      </c>
      <c r="C22" s="79">
        <f>'様式(千円）確定'!C22/1000</f>
        <v>8833.754</v>
      </c>
      <c r="D22" s="73">
        <f t="shared" si="0"/>
        <v>11.836999999999534</v>
      </c>
      <c r="E22" s="79">
        <f>'様式(千円）確定'!E22/1000</f>
        <v>0.338</v>
      </c>
      <c r="F22" s="79">
        <f>'様式(千円）確定'!F22/1000</f>
        <v>2437.258</v>
      </c>
      <c r="G22" s="73">
        <f>'様式(千円）確定'!G22/1000</f>
        <v>40858.45</v>
      </c>
      <c r="H22" s="74">
        <f>'様式(千円）確定'!H22/1000</f>
        <v>29132.074</v>
      </c>
      <c r="I22" s="77"/>
    </row>
    <row r="23" spans="1:9" ht="13.5" customHeight="1">
      <c r="A23" s="52" t="s">
        <v>72</v>
      </c>
      <c r="B23" s="86">
        <f>'様式(千円）確定'!B23/1000</f>
        <v>145.477</v>
      </c>
      <c r="C23" s="79">
        <f>'様式(千円）確定'!C23/1000</f>
        <v>145.06</v>
      </c>
      <c r="D23" s="73">
        <f t="shared" si="0"/>
        <v>0.4170000000000016</v>
      </c>
      <c r="E23" s="79">
        <f>'様式(千円）確定'!E23/1000</f>
        <v>0.417</v>
      </c>
      <c r="F23" s="79">
        <f>'様式(千円）確定'!F23/1000</f>
        <v>108</v>
      </c>
      <c r="G23" s="73">
        <f>'様式(千円）確定'!G23/1000</f>
        <v>1266.2</v>
      </c>
      <c r="H23" s="74">
        <f>'様式(千円）確定'!H23/1000</f>
        <v>995.233</v>
      </c>
      <c r="I23" s="77"/>
    </row>
    <row r="24" spans="1:9" ht="13.5" customHeight="1">
      <c r="A24" s="52" t="s">
        <v>73</v>
      </c>
      <c r="B24" s="86">
        <f>'様式(千円）確定'!B24/1000</f>
        <v>6485.236</v>
      </c>
      <c r="C24" s="79">
        <f>'様式(千円）確定'!C24/1000</f>
        <v>6355.544</v>
      </c>
      <c r="D24" s="73">
        <f t="shared" si="0"/>
        <v>129.692</v>
      </c>
      <c r="E24" s="79">
        <f>'様式(千円）確定'!E24/1000</f>
        <v>129.692</v>
      </c>
      <c r="F24" s="79">
        <f>'様式(千円）確定'!F24/1000</f>
        <v>965.841</v>
      </c>
      <c r="G24" s="78" t="s">
        <v>102</v>
      </c>
      <c r="H24" s="78" t="s">
        <v>96</v>
      </c>
      <c r="I24" s="77"/>
    </row>
    <row r="25" spans="1:9" ht="13.5" customHeight="1">
      <c r="A25" s="52" t="s">
        <v>74</v>
      </c>
      <c r="B25" s="86">
        <f>'様式(千円）確定'!B25/1000</f>
        <v>2193.852</v>
      </c>
      <c r="C25" s="79">
        <f>'様式(千円）確定'!C25/1000</f>
        <v>2175.153</v>
      </c>
      <c r="D25" s="73">
        <f t="shared" si="0"/>
        <v>18.69900000000007</v>
      </c>
      <c r="E25" s="79">
        <f>'様式(千円）確定'!E25/1000</f>
        <v>2806.18</v>
      </c>
      <c r="F25" s="79">
        <f>'様式(千円）確定'!F25/1000</f>
        <v>91.208</v>
      </c>
      <c r="G25" s="73">
        <f>'様式(千円）確定'!G25/1000</f>
        <v>7523.452</v>
      </c>
      <c r="H25" s="74">
        <f>'様式(千円）確定'!H25/1000</f>
        <v>263.32</v>
      </c>
      <c r="I25" s="77" t="s">
        <v>91</v>
      </c>
    </row>
    <row r="26" spans="1:9" ht="13.5" customHeight="1">
      <c r="A26" s="52" t="s">
        <v>75</v>
      </c>
      <c r="B26" s="86">
        <f>'様式(千円）確定'!B26/1000</f>
        <v>1879.487</v>
      </c>
      <c r="C26" s="79">
        <f>'様式(千円）確定'!C26/1000</f>
        <v>1787.663</v>
      </c>
      <c r="D26" s="73">
        <f t="shared" si="0"/>
        <v>91.82400000000007</v>
      </c>
      <c r="E26" s="79">
        <f>'様式(千円）確定'!E26/1000</f>
        <v>2375.181</v>
      </c>
      <c r="F26" s="79">
        <f>'様式(千円）確定'!F26/1000</f>
        <v>0.606</v>
      </c>
      <c r="G26" s="73">
        <f>'様式(千円）確定'!G26/1000</f>
        <v>2726.161</v>
      </c>
      <c r="H26" s="74">
        <f>'様式(千円）確定'!H26/1000</f>
        <v>24.535</v>
      </c>
      <c r="I26" s="77" t="s">
        <v>91</v>
      </c>
    </row>
    <row r="27" spans="1:9" ht="13.5" customHeight="1">
      <c r="A27" s="29" t="s">
        <v>76</v>
      </c>
      <c r="B27" s="86">
        <f>'様式(千円）確定'!B27/1000</f>
        <v>3361.175</v>
      </c>
      <c r="C27" s="79">
        <f>'様式(千円）確定'!C27/1000</f>
        <v>3473.634</v>
      </c>
      <c r="D27" s="128">
        <f t="shared" si="0"/>
        <v>-112.45899999999983</v>
      </c>
      <c r="E27" s="79">
        <f>'様式(千円）確定'!E27/1000</f>
        <v>0.683</v>
      </c>
      <c r="F27" s="79">
        <f>'様式(千円）確定'!F27/1000</f>
        <v>624.252</v>
      </c>
      <c r="G27" s="73">
        <f>'様式(千円）確定'!G27/1000</f>
        <v>483.537</v>
      </c>
      <c r="H27" s="74">
        <f>'様式(千円）確定'!H27/1000</f>
        <v>415.358</v>
      </c>
      <c r="I27" s="82" t="s">
        <v>91</v>
      </c>
    </row>
    <row r="28" spans="1:9" ht="13.5" customHeight="1">
      <c r="A28" s="32" t="s">
        <v>13</v>
      </c>
      <c r="B28" s="33"/>
      <c r="C28" s="34"/>
      <c r="D28" s="34"/>
      <c r="E28" s="20">
        <f>SUM(E19:E27)</f>
        <v>5299.673</v>
      </c>
      <c r="F28" s="23"/>
      <c r="G28" s="20">
        <f>SUM(G19:G27)</f>
        <v>53227.79999999999</v>
      </c>
      <c r="H28" s="20">
        <f>SUM(H19:H27)</f>
        <v>30830.52</v>
      </c>
      <c r="I28" s="26"/>
    </row>
    <row r="29" ht="10.5">
      <c r="A29" s="1" t="s">
        <v>22</v>
      </c>
    </row>
    <row r="30" ht="10.5">
      <c r="A30" s="1" t="s">
        <v>52</v>
      </c>
    </row>
    <row r="31" ht="10.5">
      <c r="A31" s="1" t="s">
        <v>51</v>
      </c>
    </row>
    <row r="32" ht="10.5">
      <c r="A32" s="1" t="s">
        <v>49</v>
      </c>
    </row>
    <row r="33" ht="9.75" customHeight="1"/>
    <row r="34" ht="14.25">
      <c r="A34" s="6" t="s">
        <v>11</v>
      </c>
    </row>
    <row r="35" spans="9:10" ht="10.5">
      <c r="I35" s="130" t="s">
        <v>98</v>
      </c>
      <c r="J35" s="3"/>
    </row>
    <row r="36" spans="1:9" ht="13.5" customHeight="1">
      <c r="A36" s="133" t="s">
        <v>12</v>
      </c>
      <c r="B36" s="135" t="s">
        <v>44</v>
      </c>
      <c r="C36" s="137" t="s">
        <v>45</v>
      </c>
      <c r="D36" s="137" t="s">
        <v>46</v>
      </c>
      <c r="E36" s="141" t="s">
        <v>47</v>
      </c>
      <c r="F36" s="137" t="s">
        <v>59</v>
      </c>
      <c r="G36" s="137" t="s">
        <v>10</v>
      </c>
      <c r="H36" s="141" t="s">
        <v>43</v>
      </c>
      <c r="I36" s="143" t="s">
        <v>7</v>
      </c>
    </row>
    <row r="37" spans="1:9" ht="13.5" customHeight="1" thickBot="1">
      <c r="A37" s="134"/>
      <c r="B37" s="136"/>
      <c r="C37" s="138"/>
      <c r="D37" s="138"/>
      <c r="E37" s="142"/>
      <c r="F37" s="146"/>
      <c r="G37" s="146"/>
      <c r="H37" s="145"/>
      <c r="I37" s="144"/>
    </row>
    <row r="38" spans="1:9" ht="13.5" customHeight="1" thickTop="1">
      <c r="A38" s="27" t="s">
        <v>77</v>
      </c>
      <c r="B38" s="129">
        <f>'様式(千円）確定'!B38/1000</f>
        <v>3185.496</v>
      </c>
      <c r="C38" s="70">
        <f>'様式(千円）確定'!C38/1000</f>
        <v>3086.723</v>
      </c>
      <c r="D38" s="70">
        <f>B38-C38</f>
        <v>98.77300000000014</v>
      </c>
      <c r="E38" s="70">
        <f>'様式(千円）確定'!E38/1000</f>
        <v>79.883</v>
      </c>
      <c r="F38" s="70">
        <f>'様式(千円）確定'!F38/1000</f>
        <v>80</v>
      </c>
      <c r="G38" s="70">
        <f>'様式(千円）確定'!G38/1000</f>
        <v>7780.956</v>
      </c>
      <c r="H38" s="70">
        <f>'様式(千円）確定'!H38/1000</f>
        <v>5775.804</v>
      </c>
      <c r="I38" s="13"/>
    </row>
    <row r="39" spans="1:9" ht="13.5" customHeight="1">
      <c r="A39" s="27" t="s">
        <v>78</v>
      </c>
      <c r="B39" s="72">
        <f>'様式(千円）確定'!B39/1000</f>
        <v>709.811</v>
      </c>
      <c r="C39" s="73">
        <f>'様式(千円）確定'!C39/1000</f>
        <v>697.52</v>
      </c>
      <c r="D39" s="73">
        <f aca="true" t="shared" si="1" ref="D39:D49">B39-C39</f>
        <v>12.291000000000054</v>
      </c>
      <c r="E39" s="73">
        <f>'様式(千円）確定'!E39/1000</f>
        <v>12.291</v>
      </c>
      <c r="F39" s="78" t="s">
        <v>102</v>
      </c>
      <c r="G39" s="73">
        <f>'様式(千円）確定'!G39/1000</f>
        <v>3428.162</v>
      </c>
      <c r="H39" s="73">
        <f>'様式(千円）確定'!H39/1000</f>
        <v>2558.78</v>
      </c>
      <c r="I39" s="11"/>
    </row>
    <row r="40" spans="1:9" ht="13.5" customHeight="1">
      <c r="A40" s="27" t="s">
        <v>92</v>
      </c>
      <c r="B40" s="72"/>
      <c r="C40" s="73"/>
      <c r="D40" s="73"/>
      <c r="E40" s="73"/>
      <c r="F40" s="73"/>
      <c r="G40" s="78"/>
      <c r="H40" s="78"/>
      <c r="I40" s="11"/>
    </row>
    <row r="41" spans="1:9" ht="13.5" customHeight="1">
      <c r="A41" s="28" t="s">
        <v>79</v>
      </c>
      <c r="B41" s="72">
        <f>'様式(千円）確定'!B41/1000</f>
        <v>10547.764</v>
      </c>
      <c r="C41" s="73">
        <f>'様式(千円）確定'!C41/1000</f>
        <v>9799.301</v>
      </c>
      <c r="D41" s="73">
        <f t="shared" si="1"/>
        <v>748.4629999999997</v>
      </c>
      <c r="E41" s="73">
        <f>'様式(千円）確定'!E41/1000</f>
        <v>748.463</v>
      </c>
      <c r="F41" s="73">
        <f>'様式(千円）確定'!F41/1000</f>
        <v>2740</v>
      </c>
      <c r="G41" s="78" t="s">
        <v>102</v>
      </c>
      <c r="H41" s="78" t="s">
        <v>102</v>
      </c>
      <c r="I41" s="12"/>
    </row>
    <row r="42" spans="1:9" ht="13.5" customHeight="1">
      <c r="A42" s="27" t="s">
        <v>80</v>
      </c>
      <c r="B42" s="72">
        <f>'様式(千円）確定'!B42/1000</f>
        <v>124.532</v>
      </c>
      <c r="C42" s="73">
        <f>'様式(千円）確定'!C42/1000</f>
        <v>124.418</v>
      </c>
      <c r="D42" s="73">
        <f t="shared" si="1"/>
        <v>0.11399999999999011</v>
      </c>
      <c r="E42" s="73">
        <f>'様式(千円）確定'!E42/1000</f>
        <v>0.114</v>
      </c>
      <c r="F42" s="78" t="s">
        <v>102</v>
      </c>
      <c r="G42" s="78" t="s">
        <v>102</v>
      </c>
      <c r="H42" s="78" t="s">
        <v>102</v>
      </c>
      <c r="I42" s="11"/>
    </row>
    <row r="43" spans="1:9" ht="13.5" customHeight="1">
      <c r="A43" s="27" t="s">
        <v>107</v>
      </c>
      <c r="B43" s="72">
        <f>'様式(千円）確定'!B43/1000</f>
        <v>3.524</v>
      </c>
      <c r="C43" s="73">
        <f>'様式(千円）確定'!C43/1000</f>
        <v>1.609</v>
      </c>
      <c r="D43" s="73">
        <f t="shared" si="1"/>
        <v>1.915</v>
      </c>
      <c r="E43" s="73">
        <f>'様式(千円）確定'!E43/1000</f>
        <v>1.915</v>
      </c>
      <c r="F43" s="78" t="s">
        <v>102</v>
      </c>
      <c r="G43" s="78" t="s">
        <v>102</v>
      </c>
      <c r="H43" s="78" t="s">
        <v>102</v>
      </c>
      <c r="I43" s="11"/>
    </row>
    <row r="44" spans="1:9" ht="13.5" customHeight="1">
      <c r="A44" s="27" t="s">
        <v>81</v>
      </c>
      <c r="B44" s="72"/>
      <c r="C44" s="73"/>
      <c r="D44" s="73"/>
      <c r="E44" s="73"/>
      <c r="F44" s="73"/>
      <c r="G44" s="78"/>
      <c r="H44" s="78"/>
      <c r="I44" s="11"/>
    </row>
    <row r="45" spans="1:9" ht="13.5" customHeight="1">
      <c r="A45" s="28" t="s">
        <v>79</v>
      </c>
      <c r="B45" s="72">
        <f>'様式(千円）確定'!B45/1000</f>
        <v>158.419</v>
      </c>
      <c r="C45" s="73">
        <f>'様式(千円）確定'!C45/1000</f>
        <v>152.557</v>
      </c>
      <c r="D45" s="73">
        <f t="shared" si="1"/>
        <v>5.862000000000023</v>
      </c>
      <c r="E45" s="73">
        <f>'様式(千円）確定'!E45/1000</f>
        <v>5.862</v>
      </c>
      <c r="F45" s="73">
        <f>'様式(千円）確定'!F45/1000</f>
        <v>3.571</v>
      </c>
      <c r="G45" s="78" t="s">
        <v>102</v>
      </c>
      <c r="H45" s="78" t="s">
        <v>102</v>
      </c>
      <c r="I45" s="11"/>
    </row>
    <row r="46" spans="1:9" ht="13.5" customHeight="1">
      <c r="A46" s="27" t="s">
        <v>80</v>
      </c>
      <c r="B46" s="72">
        <f>'様式(千円）確定'!B46/1000</f>
        <v>422.737</v>
      </c>
      <c r="C46" s="73">
        <f>'様式(千円）確定'!C46/1000</f>
        <v>420.722</v>
      </c>
      <c r="D46" s="73">
        <f t="shared" si="1"/>
        <v>2.015000000000043</v>
      </c>
      <c r="E46" s="73">
        <f>'様式(千円）確定'!E46/1000</f>
        <v>2.015</v>
      </c>
      <c r="F46" s="78" t="s">
        <v>102</v>
      </c>
      <c r="G46" s="78" t="s">
        <v>102</v>
      </c>
      <c r="H46" s="78" t="s">
        <v>102</v>
      </c>
      <c r="I46" s="11"/>
    </row>
    <row r="47" spans="1:9" ht="13.5" customHeight="1">
      <c r="A47" s="28" t="s">
        <v>82</v>
      </c>
      <c r="B47" s="72">
        <f>'様式(千円）確定'!B47/1000</f>
        <v>285.8</v>
      </c>
      <c r="C47" s="73">
        <f>'様式(千円）確定'!C47/1000</f>
        <v>164.323</v>
      </c>
      <c r="D47" s="73">
        <f t="shared" si="1"/>
        <v>121.477</v>
      </c>
      <c r="E47" s="73">
        <f>'様式(千円）確定'!E47/1000</f>
        <v>121.477</v>
      </c>
      <c r="F47" s="78" t="s">
        <v>102</v>
      </c>
      <c r="G47" s="78" t="s">
        <v>102</v>
      </c>
      <c r="H47" s="78" t="s">
        <v>102</v>
      </c>
      <c r="I47" s="12"/>
    </row>
    <row r="48" spans="1:9" ht="13.5" customHeight="1">
      <c r="A48" s="28" t="s">
        <v>83</v>
      </c>
      <c r="B48" s="72">
        <f>'様式(千円）確定'!B48/1000</f>
        <v>249.716</v>
      </c>
      <c r="C48" s="73">
        <f>'様式(千円）確定'!C48/1000</f>
        <v>238.422</v>
      </c>
      <c r="D48" s="73">
        <f t="shared" si="1"/>
        <v>11.294000000000011</v>
      </c>
      <c r="E48" s="73">
        <f>'様式(千円）確定'!E48/1000</f>
        <v>11.294</v>
      </c>
      <c r="F48" s="78" t="s">
        <v>102</v>
      </c>
      <c r="G48" s="73">
        <f>'様式(千円）確定'!G48/1000</f>
        <v>216.172</v>
      </c>
      <c r="H48" s="73">
        <f>'様式(千円）確定'!H48/1000</f>
        <v>26.656</v>
      </c>
      <c r="I48" s="12"/>
    </row>
    <row r="49" spans="1:9" ht="13.5" customHeight="1">
      <c r="A49" s="53" t="s">
        <v>88</v>
      </c>
      <c r="B49" s="86">
        <f>'様式(千円）確定'!B49/1000</f>
        <v>1156.595</v>
      </c>
      <c r="C49" s="79">
        <f>'様式(千円）確定'!C49/1000</f>
        <v>1083.048</v>
      </c>
      <c r="D49" s="79">
        <f t="shared" si="1"/>
        <v>73.54700000000003</v>
      </c>
      <c r="E49" s="79">
        <f>'様式(千円）確定'!E49/1000</f>
        <v>61.367</v>
      </c>
      <c r="F49" s="78" t="s">
        <v>102</v>
      </c>
      <c r="G49" s="78" t="s">
        <v>102</v>
      </c>
      <c r="H49" s="78" t="s">
        <v>102</v>
      </c>
      <c r="I49" s="54"/>
    </row>
    <row r="50" spans="1:9" ht="13.5" customHeight="1">
      <c r="A50" s="32" t="s">
        <v>14</v>
      </c>
      <c r="B50" s="83"/>
      <c r="C50" s="84"/>
      <c r="D50" s="84"/>
      <c r="E50" s="85">
        <f>E38+E39+E40+E44+E47+E48+E49</f>
        <v>286.312</v>
      </c>
      <c r="F50" s="116"/>
      <c r="G50" s="85">
        <f>G38+G39+G48</f>
        <v>11425.29</v>
      </c>
      <c r="H50" s="85">
        <f>H38+H39+H48</f>
        <v>8361.240000000002</v>
      </c>
      <c r="I50" s="35"/>
    </row>
    <row r="51" ht="9.75" customHeight="1">
      <c r="A51" s="2"/>
    </row>
    <row r="52" ht="14.25">
      <c r="A52" s="6" t="s">
        <v>60</v>
      </c>
    </row>
    <row r="53" ht="10.5">
      <c r="J53" s="130" t="s">
        <v>98</v>
      </c>
    </row>
    <row r="54" spans="1:10" ht="13.5" customHeight="1">
      <c r="A54" s="139" t="s">
        <v>15</v>
      </c>
      <c r="B54" s="135" t="s">
        <v>16</v>
      </c>
      <c r="C54" s="137" t="s">
        <v>48</v>
      </c>
      <c r="D54" s="137" t="s">
        <v>17</v>
      </c>
      <c r="E54" s="137" t="s">
        <v>18</v>
      </c>
      <c r="F54" s="137" t="s">
        <v>19</v>
      </c>
      <c r="G54" s="141" t="s">
        <v>20</v>
      </c>
      <c r="H54" s="141" t="s">
        <v>21</v>
      </c>
      <c r="I54" s="141" t="s">
        <v>64</v>
      </c>
      <c r="J54" s="143" t="s">
        <v>7</v>
      </c>
    </row>
    <row r="55" spans="1:10" ht="13.5" customHeight="1" thickBot="1">
      <c r="A55" s="140"/>
      <c r="B55" s="136"/>
      <c r="C55" s="138"/>
      <c r="D55" s="138"/>
      <c r="E55" s="138"/>
      <c r="F55" s="138"/>
      <c r="G55" s="142"/>
      <c r="H55" s="142"/>
      <c r="I55" s="145"/>
      <c r="J55" s="144"/>
    </row>
    <row r="56" spans="1:10" ht="13.5" customHeight="1" thickTop="1">
      <c r="A56" s="27" t="s">
        <v>84</v>
      </c>
      <c r="B56" s="129">
        <f>'様式(千円）確定'!B56/1000</f>
        <v>86.828</v>
      </c>
      <c r="C56" s="70">
        <f>'様式(千円）確定'!C56/1000</f>
        <v>910.941</v>
      </c>
      <c r="D56" s="70">
        <f>'様式(千円）確定'!D56/1000</f>
        <v>5</v>
      </c>
      <c r="E56" s="78" t="s">
        <v>90</v>
      </c>
      <c r="F56" s="78" t="s">
        <v>90</v>
      </c>
      <c r="G56" s="70">
        <f>'様式(千円）確定'!G56/1000</f>
        <v>7400.394</v>
      </c>
      <c r="H56" s="78" t="s">
        <v>121</v>
      </c>
      <c r="I56" s="70">
        <f>'様式(千円）確定'!I56/1000</f>
        <v>7262.991</v>
      </c>
      <c r="J56" s="11"/>
    </row>
    <row r="57" spans="1:11" ht="13.5" customHeight="1">
      <c r="A57" s="28" t="s">
        <v>85</v>
      </c>
      <c r="B57" s="72">
        <f>'様式(千円）確定'!B57/1000</f>
        <v>13.239</v>
      </c>
      <c r="C57" s="73">
        <f>'様式(千円）確定'!C57/1000</f>
        <v>113.184</v>
      </c>
      <c r="D57" s="73">
        <f>'様式(千円）確定'!D57/1000</f>
        <v>50</v>
      </c>
      <c r="E57" s="73">
        <f>'様式(千円）確定'!E57/1000</f>
        <v>7.415</v>
      </c>
      <c r="F57" s="78" t="s">
        <v>90</v>
      </c>
      <c r="G57" s="78" t="s">
        <v>90</v>
      </c>
      <c r="H57" s="78" t="s">
        <v>90</v>
      </c>
      <c r="I57" s="78" t="s">
        <v>90</v>
      </c>
      <c r="J57" s="12"/>
      <c r="K57" s="122"/>
    </row>
    <row r="58" spans="1:10" ht="13.5" customHeight="1">
      <c r="A58" s="28" t="s">
        <v>86</v>
      </c>
      <c r="B58" s="72">
        <f>'様式(千円）確定'!B58/1000</f>
        <v>0.479</v>
      </c>
      <c r="C58" s="73">
        <f>'様式(千円）確定'!C58/1000</f>
        <v>62.25</v>
      </c>
      <c r="D58" s="73">
        <f>'様式(千円）確定'!D58/1000</f>
        <v>25</v>
      </c>
      <c r="E58" s="73">
        <f>'様式(千円）確定'!E58/1000</f>
        <v>6.55</v>
      </c>
      <c r="F58" s="78" t="s">
        <v>90</v>
      </c>
      <c r="G58" s="78" t="s">
        <v>90</v>
      </c>
      <c r="H58" s="78" t="s">
        <v>90</v>
      </c>
      <c r="I58" s="78" t="s">
        <v>90</v>
      </c>
      <c r="J58" s="12"/>
    </row>
    <row r="59" spans="1:10" ht="13.5" customHeight="1">
      <c r="A59" s="29" t="s">
        <v>87</v>
      </c>
      <c r="B59" s="86">
        <f>'様式(千円）確定'!B59/1000</f>
        <v>-0.084</v>
      </c>
      <c r="C59" s="79">
        <f>'様式(千円）確定'!C59/1000</f>
        <v>9.452</v>
      </c>
      <c r="D59" s="79">
        <f>'様式(千円）確定'!D59/1000</f>
        <v>2.35</v>
      </c>
      <c r="E59" s="79">
        <f>'様式(千円）確定'!E59/1000</f>
        <v>47.166</v>
      </c>
      <c r="F59" s="78" t="s">
        <v>90</v>
      </c>
      <c r="G59" s="78" t="s">
        <v>90</v>
      </c>
      <c r="H59" s="78" t="s">
        <v>90</v>
      </c>
      <c r="I59" s="78" t="s">
        <v>90</v>
      </c>
      <c r="J59" s="19"/>
    </row>
    <row r="60" spans="1:10" ht="13.5" customHeight="1">
      <c r="A60" s="36"/>
      <c r="B60" s="22"/>
      <c r="C60" s="23"/>
      <c r="D60" s="20">
        <f>SUM(D56:D59)</f>
        <v>82.35</v>
      </c>
      <c r="E60" s="20">
        <f>SUM(E56:E59)</f>
        <v>61.131</v>
      </c>
      <c r="F60" s="117" t="s">
        <v>97</v>
      </c>
      <c r="G60" s="20">
        <f>SUM(G56:G59)</f>
        <v>7400.394</v>
      </c>
      <c r="H60" s="117" t="s">
        <v>121</v>
      </c>
      <c r="I60" s="20">
        <f>SUM(I56:I59)</f>
        <v>7262.991</v>
      </c>
      <c r="J60" s="26"/>
    </row>
    <row r="61" ht="10.5">
      <c r="A61" s="1" t="s">
        <v>58</v>
      </c>
    </row>
    <row r="62" ht="9.75" customHeight="1"/>
    <row r="63" ht="14.25">
      <c r="A63" s="6" t="s">
        <v>40</v>
      </c>
    </row>
    <row r="64" ht="10.5">
      <c r="D64" s="130" t="s">
        <v>98</v>
      </c>
    </row>
    <row r="65" spans="1:4" ht="21.75" thickBot="1">
      <c r="A65" s="37" t="s">
        <v>33</v>
      </c>
      <c r="B65" s="38" t="s">
        <v>38</v>
      </c>
      <c r="C65" s="39" t="s">
        <v>39</v>
      </c>
      <c r="D65" s="40" t="s">
        <v>53</v>
      </c>
    </row>
    <row r="66" spans="1:4" ht="13.5" customHeight="1" thickTop="1">
      <c r="A66" s="41" t="s">
        <v>34</v>
      </c>
      <c r="B66" s="14"/>
      <c r="C66" s="69">
        <f>'様式(千円）確定'!C66/1000</f>
        <v>962.331</v>
      </c>
      <c r="D66" s="15"/>
    </row>
    <row r="67" spans="1:4" ht="13.5" customHeight="1">
      <c r="A67" s="42" t="s">
        <v>35</v>
      </c>
      <c r="B67" s="16"/>
      <c r="C67" s="73">
        <f>'様式(千円）確定'!C67/1000</f>
        <v>1.989</v>
      </c>
      <c r="D67" s="17"/>
    </row>
    <row r="68" spans="1:4" ht="13.5" customHeight="1">
      <c r="A68" s="43" t="s">
        <v>36</v>
      </c>
      <c r="B68" s="24"/>
      <c r="C68" s="81">
        <f>'様式(千円）確定'!C68/1000</f>
        <v>3117.189</v>
      </c>
      <c r="D68" s="25"/>
    </row>
    <row r="69" spans="1:4" ht="13.5" customHeight="1">
      <c r="A69" s="44" t="s">
        <v>37</v>
      </c>
      <c r="B69" s="22"/>
      <c r="C69" s="85">
        <f>SUM(C66:C68)</f>
        <v>4081.509</v>
      </c>
      <c r="D69" s="21"/>
    </row>
    <row r="70" spans="1:4" ht="10.5">
      <c r="A70" s="1" t="s">
        <v>62</v>
      </c>
      <c r="B70" s="45"/>
      <c r="C70" s="45"/>
      <c r="D70" s="45"/>
    </row>
    <row r="71" spans="1:4" ht="9.75" customHeight="1">
      <c r="A71" s="46"/>
      <c r="B71" s="45"/>
      <c r="C71" s="45"/>
      <c r="D71" s="45"/>
    </row>
    <row r="72" ht="14.25">
      <c r="A72" s="6" t="s">
        <v>61</v>
      </c>
    </row>
    <row r="73" ht="10.5" customHeight="1">
      <c r="A73" s="6"/>
    </row>
    <row r="74" spans="1:11" ht="21.75" thickBot="1">
      <c r="A74" s="37" t="s">
        <v>31</v>
      </c>
      <c r="B74" s="38" t="s">
        <v>38</v>
      </c>
      <c r="C74" s="39" t="s">
        <v>39</v>
      </c>
      <c r="D74" s="39" t="s">
        <v>53</v>
      </c>
      <c r="E74" s="47" t="s">
        <v>29</v>
      </c>
      <c r="F74" s="40" t="s">
        <v>30</v>
      </c>
      <c r="G74" s="149" t="s">
        <v>41</v>
      </c>
      <c r="H74" s="150"/>
      <c r="I74" s="38" t="s">
        <v>38</v>
      </c>
      <c r="J74" s="39" t="s">
        <v>39</v>
      </c>
      <c r="K74" s="40" t="s">
        <v>53</v>
      </c>
    </row>
    <row r="75" spans="1:11" ht="13.5" customHeight="1" thickTop="1">
      <c r="A75" s="41" t="s">
        <v>23</v>
      </c>
      <c r="B75" s="89">
        <v>5.69</v>
      </c>
      <c r="C75" s="90">
        <v>5.41</v>
      </c>
      <c r="D75" s="90">
        <f>C75-B75</f>
        <v>-0.28000000000000025</v>
      </c>
      <c r="E75" s="91">
        <v>-11.93</v>
      </c>
      <c r="F75" s="92">
        <v>-20</v>
      </c>
      <c r="G75" s="153" t="s">
        <v>71</v>
      </c>
      <c r="H75" s="154"/>
      <c r="I75" s="93"/>
      <c r="J75" s="132">
        <f>'様式(千円）確定'!J75</f>
        <v>0</v>
      </c>
      <c r="K75" s="48"/>
    </row>
    <row r="76" spans="1:11" ht="13.5" customHeight="1">
      <c r="A76" s="42" t="s">
        <v>24</v>
      </c>
      <c r="B76" s="95"/>
      <c r="C76" s="96">
        <v>24.64</v>
      </c>
      <c r="D76" s="97"/>
      <c r="E76" s="98">
        <v>-16.93</v>
      </c>
      <c r="F76" s="99">
        <v>-40</v>
      </c>
      <c r="G76" s="151" t="s">
        <v>72</v>
      </c>
      <c r="H76" s="152"/>
      <c r="I76" s="95"/>
      <c r="J76" s="100">
        <f>'様式(千円）確定'!J76</f>
        <v>1.1</v>
      </c>
      <c r="K76" s="49"/>
    </row>
    <row r="77" spans="1:11" ht="13.5" customHeight="1">
      <c r="A77" s="42" t="s">
        <v>25</v>
      </c>
      <c r="B77" s="101">
        <v>15.5</v>
      </c>
      <c r="C77" s="100">
        <v>13.5</v>
      </c>
      <c r="D77" s="100">
        <f>C77-B77</f>
        <v>-2</v>
      </c>
      <c r="E77" s="102">
        <v>25</v>
      </c>
      <c r="F77" s="103">
        <v>35</v>
      </c>
      <c r="G77" s="151" t="s">
        <v>76</v>
      </c>
      <c r="H77" s="152"/>
      <c r="I77" s="95"/>
      <c r="J77" s="100">
        <f>'様式(千円）確定'!J77</f>
        <v>0</v>
      </c>
      <c r="K77" s="49"/>
    </row>
    <row r="78" spans="1:11" ht="13.5" customHeight="1">
      <c r="A78" s="42" t="s">
        <v>26</v>
      </c>
      <c r="B78" s="104"/>
      <c r="C78" s="100">
        <v>204.9</v>
      </c>
      <c r="D78" s="105"/>
      <c r="E78" s="102">
        <v>350</v>
      </c>
      <c r="F78" s="106"/>
      <c r="G78" s="151" t="s">
        <v>74</v>
      </c>
      <c r="H78" s="152"/>
      <c r="I78" s="95"/>
      <c r="J78" s="100">
        <f>'様式(千円）確定'!J78</f>
        <v>132</v>
      </c>
      <c r="K78" s="49"/>
    </row>
    <row r="79" spans="1:11" ht="13.5" customHeight="1">
      <c r="A79" s="42" t="s">
        <v>27</v>
      </c>
      <c r="B79" s="107">
        <v>0.856</v>
      </c>
      <c r="C79" s="96">
        <v>0.915</v>
      </c>
      <c r="D79" s="96">
        <f>C79-B79</f>
        <v>0.05900000000000005</v>
      </c>
      <c r="E79" s="108"/>
      <c r="F79" s="109"/>
      <c r="G79" s="151" t="s">
        <v>75</v>
      </c>
      <c r="H79" s="152"/>
      <c r="I79" s="95"/>
      <c r="J79" s="100">
        <f>'様式(千円）確定'!J79</f>
        <v>193.3</v>
      </c>
      <c r="K79" s="49"/>
    </row>
    <row r="80" spans="1:11" ht="13.5" customHeight="1">
      <c r="A80" s="50" t="s">
        <v>28</v>
      </c>
      <c r="B80" s="110">
        <v>94.8</v>
      </c>
      <c r="C80" s="111">
        <v>94.6</v>
      </c>
      <c r="D80" s="111">
        <f>C80-B80</f>
        <v>-0.20000000000000284</v>
      </c>
      <c r="E80" s="112"/>
      <c r="F80" s="113"/>
      <c r="G80" s="155"/>
      <c r="H80" s="156"/>
      <c r="I80" s="114"/>
      <c r="J80" s="111"/>
      <c r="K80" s="51"/>
    </row>
    <row r="81" ht="10.5">
      <c r="A81" s="1" t="s">
        <v>63</v>
      </c>
    </row>
    <row r="82" ht="10.5">
      <c r="A82" s="1" t="s">
        <v>122</v>
      </c>
    </row>
  </sheetData>
  <sheetProtection/>
  <mergeCells count="43">
    <mergeCell ref="G76:H76"/>
    <mergeCell ref="G75:H75"/>
    <mergeCell ref="G80:H80"/>
    <mergeCell ref="G79:H79"/>
    <mergeCell ref="G78:H78"/>
    <mergeCell ref="G77:H77"/>
    <mergeCell ref="G8:G9"/>
    <mergeCell ref="F8:F9"/>
    <mergeCell ref="G74:H74"/>
    <mergeCell ref="F36:F37"/>
    <mergeCell ref="A8:A9"/>
    <mergeCell ref="H8:H9"/>
    <mergeCell ref="A17:A18"/>
    <mergeCell ref="B17:B18"/>
    <mergeCell ref="C17:C18"/>
    <mergeCell ref="D8:D9"/>
    <mergeCell ref="C8:C9"/>
    <mergeCell ref="E8:E9"/>
    <mergeCell ref="B8:B9"/>
    <mergeCell ref="G17:G18"/>
    <mergeCell ref="D36:D37"/>
    <mergeCell ref="E36:E37"/>
    <mergeCell ref="I17:I18"/>
    <mergeCell ref="D17:D18"/>
    <mergeCell ref="E17:E18"/>
    <mergeCell ref="F17:F18"/>
    <mergeCell ref="H36:H37"/>
    <mergeCell ref="I36:I37"/>
    <mergeCell ref="G36:G37"/>
    <mergeCell ref="H17:H18"/>
    <mergeCell ref="D54:D55"/>
    <mergeCell ref="E54:E55"/>
    <mergeCell ref="H54:H55"/>
    <mergeCell ref="J54:J55"/>
    <mergeCell ref="F54:F55"/>
    <mergeCell ref="G54:G55"/>
    <mergeCell ref="I54:I55"/>
    <mergeCell ref="A36:A37"/>
    <mergeCell ref="B36:B37"/>
    <mergeCell ref="C36:C37"/>
    <mergeCell ref="A54:A55"/>
    <mergeCell ref="B54:B55"/>
    <mergeCell ref="C54:C55"/>
  </mergeCells>
  <printOptions/>
  <pageMargins left="0.4330708661417323" right="0.3937007874015748" top="0.7086614173228347" bottom="0.31496062992125984" header="0.4330708661417323" footer="0.1968503937007874"/>
  <pageSetup cellComments="asDisplayed" horizontalDpi="600" verticalDpi="600" orientation="portrait" paperSize="9" scale="88" r:id="rId1"/>
  <rowBreaks count="1" manualBreakCount="1">
    <brk id="71" max="10" man="1"/>
  </rowBreaks>
  <colBreaks count="1" manualBreakCount="1">
    <brk id="11" max="72" man="1"/>
  </colBreaks>
</worksheet>
</file>

<file path=xl/worksheets/sheet4.xml><?xml version="1.0" encoding="utf-8"?>
<worksheet xmlns="http://schemas.openxmlformats.org/spreadsheetml/2006/main" xmlns:r="http://schemas.openxmlformats.org/officeDocument/2006/relationships">
  <sheetPr>
    <tabColor indexed="13"/>
    <pageSetUpPr fitToPage="1"/>
  </sheetPr>
  <dimension ref="A1:M82"/>
  <sheetViews>
    <sheetView tabSelected="1" view="pageBreakPreview" zoomScale="125" zoomScaleSheetLayoutView="125"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32</v>
      </c>
      <c r="B1" s="4"/>
      <c r="C1" s="4"/>
      <c r="D1" s="4"/>
      <c r="E1" s="4"/>
      <c r="F1" s="4"/>
      <c r="G1" s="4"/>
      <c r="H1" s="4"/>
      <c r="I1" s="4"/>
      <c r="J1" s="4"/>
      <c r="K1" s="4"/>
      <c r="L1" s="8"/>
      <c r="M1" s="4"/>
    </row>
    <row r="2" spans="1:13" ht="13.5" customHeight="1">
      <c r="A2" s="5"/>
      <c r="B2" s="4"/>
      <c r="C2" s="4"/>
      <c r="D2" s="4"/>
      <c r="E2" s="4"/>
      <c r="F2" s="4"/>
      <c r="G2" s="4"/>
      <c r="H2" s="4"/>
      <c r="I2" s="4"/>
      <c r="J2" s="4"/>
      <c r="K2" s="4"/>
      <c r="L2" s="4"/>
      <c r="M2" s="4"/>
    </row>
    <row r="3" ht="13.5" customHeight="1">
      <c r="J3" s="130" t="s">
        <v>98</v>
      </c>
    </row>
    <row r="4" spans="1:10" ht="21" customHeight="1" thickBot="1">
      <c r="A4" s="55" t="s">
        <v>65</v>
      </c>
      <c r="B4" s="9"/>
      <c r="G4" s="30" t="s">
        <v>54</v>
      </c>
      <c r="H4" s="31" t="s">
        <v>55</v>
      </c>
      <c r="I4" s="7" t="s">
        <v>56</v>
      </c>
      <c r="J4" s="10" t="s">
        <v>57</v>
      </c>
    </row>
    <row r="5" spans="7:10" ht="13.5" customHeight="1" thickTop="1">
      <c r="G5" s="56">
        <v>24264.123</v>
      </c>
      <c r="H5" s="57">
        <v>2007.184</v>
      </c>
      <c r="I5" s="58">
        <v>1286.451</v>
      </c>
      <c r="J5" s="59">
        <v>27557.758</v>
      </c>
    </row>
    <row r="6" ht="14.25">
      <c r="A6" s="6" t="s">
        <v>1</v>
      </c>
    </row>
    <row r="7" spans="8:9" ht="10.5">
      <c r="H7" s="130" t="s">
        <v>98</v>
      </c>
      <c r="I7" s="3"/>
    </row>
    <row r="8" spans="1:8" ht="13.5" customHeight="1">
      <c r="A8" s="133" t="s">
        <v>0</v>
      </c>
      <c r="B8" s="148" t="s">
        <v>2</v>
      </c>
      <c r="C8" s="147" t="s">
        <v>3</v>
      </c>
      <c r="D8" s="147" t="s">
        <v>4</v>
      </c>
      <c r="E8" s="147" t="s">
        <v>5</v>
      </c>
      <c r="F8" s="137" t="s">
        <v>59</v>
      </c>
      <c r="G8" s="147" t="s">
        <v>6</v>
      </c>
      <c r="H8" s="143" t="s">
        <v>7</v>
      </c>
    </row>
    <row r="9" spans="1:8" ht="13.5" customHeight="1" thickBot="1">
      <c r="A9" s="134"/>
      <c r="B9" s="136"/>
      <c r="C9" s="138"/>
      <c r="D9" s="138"/>
      <c r="E9" s="138"/>
      <c r="F9" s="146"/>
      <c r="G9" s="138"/>
      <c r="H9" s="144"/>
    </row>
    <row r="10" spans="1:8" ht="13.5" customHeight="1" thickTop="1">
      <c r="A10" s="27" t="s">
        <v>8</v>
      </c>
      <c r="B10" s="60">
        <v>48517.652</v>
      </c>
      <c r="C10" s="61">
        <v>46979.175</v>
      </c>
      <c r="D10" s="61">
        <v>1538.476999999999</v>
      </c>
      <c r="E10" s="61">
        <v>1460.784</v>
      </c>
      <c r="F10" s="61">
        <v>1488.44</v>
      </c>
      <c r="G10" s="61">
        <v>49182.985</v>
      </c>
      <c r="H10" s="62"/>
    </row>
    <row r="11" spans="1:8" ht="13.5" customHeight="1">
      <c r="A11" s="28" t="s">
        <v>66</v>
      </c>
      <c r="B11" s="63">
        <v>229.526</v>
      </c>
      <c r="C11" s="64">
        <v>229.526</v>
      </c>
      <c r="D11" s="64">
        <v>0</v>
      </c>
      <c r="E11" s="64">
        <v>0</v>
      </c>
      <c r="F11" s="64">
        <v>121.323</v>
      </c>
      <c r="G11" s="64">
        <v>563.159</v>
      </c>
      <c r="H11" s="65"/>
    </row>
    <row r="12" spans="1:8" ht="13.5" customHeight="1">
      <c r="A12" s="28" t="s">
        <v>67</v>
      </c>
      <c r="B12" s="63">
        <v>115.345</v>
      </c>
      <c r="C12" s="64">
        <v>84.084</v>
      </c>
      <c r="D12" s="64">
        <v>31.260999999999996</v>
      </c>
      <c r="E12" s="64">
        <v>31.261</v>
      </c>
      <c r="F12" s="78" t="s">
        <v>123</v>
      </c>
      <c r="G12" s="78" t="s">
        <v>123</v>
      </c>
      <c r="H12" s="65"/>
    </row>
    <row r="13" spans="1:8" ht="13.5" customHeight="1">
      <c r="A13" s="32" t="s">
        <v>99</v>
      </c>
      <c r="B13" s="118">
        <v>48740.523</v>
      </c>
      <c r="C13" s="66">
        <v>47170.785</v>
      </c>
      <c r="D13" s="66">
        <v>1569.737999999999</v>
      </c>
      <c r="E13" s="120">
        <v>1492.045</v>
      </c>
      <c r="F13" s="115"/>
      <c r="G13" s="119">
        <v>49746.144</v>
      </c>
      <c r="H13" s="67"/>
    </row>
    <row r="14" ht="9.75" customHeight="1"/>
    <row r="15" ht="14.25">
      <c r="A15" s="6" t="s">
        <v>9</v>
      </c>
    </row>
    <row r="16" spans="9:12" ht="10.5">
      <c r="I16" s="130" t="s">
        <v>98</v>
      </c>
      <c r="K16" s="3"/>
      <c r="L16" s="3"/>
    </row>
    <row r="17" spans="1:9" ht="13.5" customHeight="1">
      <c r="A17" s="133" t="s">
        <v>0</v>
      </c>
      <c r="B17" s="135" t="s">
        <v>44</v>
      </c>
      <c r="C17" s="137" t="s">
        <v>45</v>
      </c>
      <c r="D17" s="137" t="s">
        <v>46</v>
      </c>
      <c r="E17" s="141" t="s">
        <v>47</v>
      </c>
      <c r="F17" s="137" t="s">
        <v>59</v>
      </c>
      <c r="G17" s="137" t="s">
        <v>10</v>
      </c>
      <c r="H17" s="141" t="s">
        <v>42</v>
      </c>
      <c r="I17" s="143" t="s">
        <v>7</v>
      </c>
    </row>
    <row r="18" spans="1:9" ht="13.5" customHeight="1" thickBot="1">
      <c r="A18" s="134"/>
      <c r="B18" s="136"/>
      <c r="C18" s="138"/>
      <c r="D18" s="138"/>
      <c r="E18" s="142"/>
      <c r="F18" s="146"/>
      <c r="G18" s="146"/>
      <c r="H18" s="145"/>
      <c r="I18" s="144"/>
    </row>
    <row r="19" spans="1:9" ht="13.5" customHeight="1" thickTop="1">
      <c r="A19" s="27" t="s">
        <v>68</v>
      </c>
      <c r="B19" s="68">
        <v>12261.516</v>
      </c>
      <c r="C19" s="69">
        <v>12186.889</v>
      </c>
      <c r="D19" s="69">
        <v>74.62700000000041</v>
      </c>
      <c r="E19" s="79">
        <v>74.627</v>
      </c>
      <c r="F19" s="69">
        <v>740.625</v>
      </c>
      <c r="G19" s="78" t="s">
        <v>101</v>
      </c>
      <c r="H19" s="78" t="s">
        <v>101</v>
      </c>
      <c r="I19" s="71"/>
    </row>
    <row r="20" spans="1:9" ht="13.5" customHeight="1">
      <c r="A20" s="28" t="s">
        <v>69</v>
      </c>
      <c r="B20" s="86">
        <v>471.748</v>
      </c>
      <c r="C20" s="79">
        <v>465.496</v>
      </c>
      <c r="D20" s="73">
        <v>6.2520000000000095</v>
      </c>
      <c r="E20" s="79">
        <v>6.252</v>
      </c>
      <c r="F20" s="79">
        <v>101.756</v>
      </c>
      <c r="G20" s="73">
        <v>370</v>
      </c>
      <c r="H20" s="78" t="s">
        <v>97</v>
      </c>
      <c r="I20" s="75"/>
    </row>
    <row r="21" spans="1:9" ht="13.5" customHeight="1">
      <c r="A21" s="28" t="s">
        <v>70</v>
      </c>
      <c r="B21" s="86">
        <v>9816.049</v>
      </c>
      <c r="C21" s="79">
        <v>9909.746</v>
      </c>
      <c r="D21" s="73">
        <v>-93.6969999999983</v>
      </c>
      <c r="E21" s="79">
        <v>-93.697</v>
      </c>
      <c r="F21" s="79">
        <v>782.248</v>
      </c>
      <c r="G21" s="78" t="s">
        <v>124</v>
      </c>
      <c r="H21" s="78" t="s">
        <v>124</v>
      </c>
      <c r="I21" s="75"/>
    </row>
    <row r="22" spans="1:9" ht="13.5" customHeight="1">
      <c r="A22" s="52" t="s">
        <v>71</v>
      </c>
      <c r="B22" s="86">
        <v>8845.591</v>
      </c>
      <c r="C22" s="79">
        <v>8833.754</v>
      </c>
      <c r="D22" s="73">
        <v>11.836999999999534</v>
      </c>
      <c r="E22" s="79">
        <v>0.338</v>
      </c>
      <c r="F22" s="79">
        <v>2437.258</v>
      </c>
      <c r="G22" s="73">
        <v>40858.45</v>
      </c>
      <c r="H22" s="74">
        <v>29132.074</v>
      </c>
      <c r="I22" s="77"/>
    </row>
    <row r="23" spans="1:9" ht="13.5" customHeight="1">
      <c r="A23" s="52" t="s">
        <v>72</v>
      </c>
      <c r="B23" s="86">
        <v>145.477</v>
      </c>
      <c r="C23" s="79">
        <v>145.06</v>
      </c>
      <c r="D23" s="73">
        <v>0.4170000000000016</v>
      </c>
      <c r="E23" s="79">
        <v>0.417</v>
      </c>
      <c r="F23" s="79">
        <v>108</v>
      </c>
      <c r="G23" s="73">
        <v>1266.2</v>
      </c>
      <c r="H23" s="74">
        <v>995.233</v>
      </c>
      <c r="I23" s="77"/>
    </row>
    <row r="24" spans="1:9" ht="13.5" customHeight="1">
      <c r="A24" s="52" t="s">
        <v>73</v>
      </c>
      <c r="B24" s="86">
        <v>6485.236</v>
      </c>
      <c r="C24" s="79">
        <v>6355.544</v>
      </c>
      <c r="D24" s="73">
        <v>129.692</v>
      </c>
      <c r="E24" s="79">
        <v>129.692</v>
      </c>
      <c r="F24" s="79">
        <v>965.841</v>
      </c>
      <c r="G24" s="78" t="s">
        <v>100</v>
      </c>
      <c r="H24" s="78" t="s">
        <v>100</v>
      </c>
      <c r="I24" s="77"/>
    </row>
    <row r="25" spans="1:9" ht="13.5" customHeight="1">
      <c r="A25" s="52" t="s">
        <v>74</v>
      </c>
      <c r="B25" s="86">
        <v>2193.852</v>
      </c>
      <c r="C25" s="79">
        <v>2175.153</v>
      </c>
      <c r="D25" s="73">
        <v>18.69900000000007</v>
      </c>
      <c r="E25" s="79">
        <v>2806.18</v>
      </c>
      <c r="F25" s="79">
        <v>91.208</v>
      </c>
      <c r="G25" s="73">
        <v>7523.452</v>
      </c>
      <c r="H25" s="74">
        <v>263.32</v>
      </c>
      <c r="I25" s="77" t="s">
        <v>91</v>
      </c>
    </row>
    <row r="26" spans="1:9" ht="13.5" customHeight="1">
      <c r="A26" s="52" t="s">
        <v>75</v>
      </c>
      <c r="B26" s="86">
        <v>1879.487</v>
      </c>
      <c r="C26" s="79">
        <v>1787.663</v>
      </c>
      <c r="D26" s="73">
        <v>91.82400000000007</v>
      </c>
      <c r="E26" s="79">
        <v>2375.181</v>
      </c>
      <c r="F26" s="79">
        <v>0.606</v>
      </c>
      <c r="G26" s="73">
        <v>2726.161</v>
      </c>
      <c r="H26" s="74">
        <v>24.535</v>
      </c>
      <c r="I26" s="77" t="s">
        <v>91</v>
      </c>
    </row>
    <row r="27" spans="1:9" ht="13.5" customHeight="1">
      <c r="A27" s="29" t="s">
        <v>76</v>
      </c>
      <c r="B27" s="86">
        <v>3361.175</v>
      </c>
      <c r="C27" s="79">
        <v>3473.634</v>
      </c>
      <c r="D27" s="128">
        <v>-112.45899999999983</v>
      </c>
      <c r="E27" s="79">
        <v>0.683</v>
      </c>
      <c r="F27" s="79">
        <v>624.252</v>
      </c>
      <c r="G27" s="73">
        <v>483.537</v>
      </c>
      <c r="H27" s="74">
        <v>415.358</v>
      </c>
      <c r="I27" s="82" t="s">
        <v>91</v>
      </c>
    </row>
    <row r="28" spans="1:9" ht="13.5" customHeight="1">
      <c r="A28" s="32" t="s">
        <v>13</v>
      </c>
      <c r="B28" s="33"/>
      <c r="C28" s="34"/>
      <c r="D28" s="34"/>
      <c r="E28" s="20">
        <v>5299.673</v>
      </c>
      <c r="F28" s="23"/>
      <c r="G28" s="20">
        <v>53227.8</v>
      </c>
      <c r="H28" s="20">
        <v>30830.52</v>
      </c>
      <c r="I28" s="26"/>
    </row>
    <row r="29" ht="10.5">
      <c r="A29" s="1" t="s">
        <v>22</v>
      </c>
    </row>
    <row r="30" ht="10.5">
      <c r="A30" s="1" t="s">
        <v>52</v>
      </c>
    </row>
    <row r="31" ht="10.5">
      <c r="A31" s="1" t="s">
        <v>51</v>
      </c>
    </row>
    <row r="32" ht="10.5">
      <c r="A32" s="1" t="s">
        <v>49</v>
      </c>
    </row>
    <row r="33" ht="9.75" customHeight="1"/>
    <row r="34" ht="14.25">
      <c r="A34" s="6" t="s">
        <v>11</v>
      </c>
    </row>
    <row r="35" spans="9:10" ht="10.5">
      <c r="I35" s="130" t="s">
        <v>98</v>
      </c>
      <c r="J35" s="3"/>
    </row>
    <row r="36" spans="1:9" ht="13.5" customHeight="1">
      <c r="A36" s="133" t="s">
        <v>12</v>
      </c>
      <c r="B36" s="135" t="s">
        <v>44</v>
      </c>
      <c r="C36" s="137" t="s">
        <v>45</v>
      </c>
      <c r="D36" s="137" t="s">
        <v>46</v>
      </c>
      <c r="E36" s="141" t="s">
        <v>47</v>
      </c>
      <c r="F36" s="137" t="s">
        <v>59</v>
      </c>
      <c r="G36" s="137" t="s">
        <v>10</v>
      </c>
      <c r="H36" s="141" t="s">
        <v>43</v>
      </c>
      <c r="I36" s="143" t="s">
        <v>7</v>
      </c>
    </row>
    <row r="37" spans="1:9" ht="13.5" customHeight="1" thickBot="1">
      <c r="A37" s="134"/>
      <c r="B37" s="136"/>
      <c r="C37" s="138"/>
      <c r="D37" s="138"/>
      <c r="E37" s="142"/>
      <c r="F37" s="146"/>
      <c r="G37" s="146"/>
      <c r="H37" s="145"/>
      <c r="I37" s="144"/>
    </row>
    <row r="38" spans="1:9" ht="13.5" customHeight="1" thickTop="1">
      <c r="A38" s="27" t="s">
        <v>77</v>
      </c>
      <c r="B38" s="129">
        <v>3185.496</v>
      </c>
      <c r="C38" s="70">
        <v>3086.723</v>
      </c>
      <c r="D38" s="70">
        <v>98.77300000000014</v>
      </c>
      <c r="E38" s="70">
        <v>79.883</v>
      </c>
      <c r="F38" s="70">
        <v>80</v>
      </c>
      <c r="G38" s="70">
        <v>7780.956</v>
      </c>
      <c r="H38" s="70">
        <v>5775.804</v>
      </c>
      <c r="I38" s="13"/>
    </row>
    <row r="39" spans="1:9" ht="13.5" customHeight="1">
      <c r="A39" s="27" t="s">
        <v>78</v>
      </c>
      <c r="B39" s="72">
        <v>709.811</v>
      </c>
      <c r="C39" s="73">
        <v>697.52</v>
      </c>
      <c r="D39" s="73">
        <v>12.291000000000054</v>
      </c>
      <c r="E39" s="73">
        <v>12.291</v>
      </c>
      <c r="F39" s="78" t="s">
        <v>125</v>
      </c>
      <c r="G39" s="73">
        <v>3428.162</v>
      </c>
      <c r="H39" s="73">
        <v>2558.78</v>
      </c>
      <c r="I39" s="11"/>
    </row>
    <row r="40" spans="1:9" ht="13.5" customHeight="1">
      <c r="A40" s="27" t="s">
        <v>92</v>
      </c>
      <c r="B40" s="72"/>
      <c r="C40" s="73"/>
      <c r="D40" s="73"/>
      <c r="E40" s="73"/>
      <c r="F40" s="73"/>
      <c r="G40" s="78"/>
      <c r="H40" s="78"/>
      <c r="I40" s="11"/>
    </row>
    <row r="41" spans="1:9" ht="13.5" customHeight="1">
      <c r="A41" s="28" t="s">
        <v>79</v>
      </c>
      <c r="B41" s="72">
        <v>10547.764</v>
      </c>
      <c r="C41" s="73">
        <v>9799.301</v>
      </c>
      <c r="D41" s="73">
        <v>748.4629999999997</v>
      </c>
      <c r="E41" s="73">
        <v>748.463</v>
      </c>
      <c r="F41" s="73">
        <v>2740</v>
      </c>
      <c r="G41" s="78" t="s">
        <v>103</v>
      </c>
      <c r="H41" s="78" t="s">
        <v>103</v>
      </c>
      <c r="I41" s="12"/>
    </row>
    <row r="42" spans="1:9" ht="13.5" customHeight="1">
      <c r="A42" s="27" t="s">
        <v>80</v>
      </c>
      <c r="B42" s="72">
        <v>124.532</v>
      </c>
      <c r="C42" s="73">
        <v>124.418</v>
      </c>
      <c r="D42" s="73">
        <v>0.11399999999999011</v>
      </c>
      <c r="E42" s="73">
        <v>0.114</v>
      </c>
      <c r="F42" s="78" t="s">
        <v>126</v>
      </c>
      <c r="G42" s="78" t="s">
        <v>126</v>
      </c>
      <c r="H42" s="78" t="s">
        <v>126</v>
      </c>
      <c r="I42" s="11"/>
    </row>
    <row r="43" spans="1:9" ht="13.5" customHeight="1">
      <c r="A43" s="27" t="s">
        <v>107</v>
      </c>
      <c r="B43" s="72">
        <v>3.524</v>
      </c>
      <c r="C43" s="73">
        <v>1.609</v>
      </c>
      <c r="D43" s="73">
        <v>1.915</v>
      </c>
      <c r="E43" s="73">
        <v>1.915</v>
      </c>
      <c r="F43" s="78" t="s">
        <v>101</v>
      </c>
      <c r="G43" s="78" t="s">
        <v>101</v>
      </c>
      <c r="H43" s="78" t="s">
        <v>101</v>
      </c>
      <c r="I43" s="11"/>
    </row>
    <row r="44" spans="1:9" ht="13.5" customHeight="1">
      <c r="A44" s="27" t="s">
        <v>81</v>
      </c>
      <c r="B44" s="72"/>
      <c r="C44" s="73"/>
      <c r="D44" s="73"/>
      <c r="E44" s="73"/>
      <c r="F44" s="73"/>
      <c r="G44" s="78"/>
      <c r="H44" s="78"/>
      <c r="I44" s="11"/>
    </row>
    <row r="45" spans="1:9" ht="13.5" customHeight="1">
      <c r="A45" s="28" t="s">
        <v>79</v>
      </c>
      <c r="B45" s="72">
        <v>158.419</v>
      </c>
      <c r="C45" s="73">
        <v>152.557</v>
      </c>
      <c r="D45" s="73">
        <v>5.862000000000023</v>
      </c>
      <c r="E45" s="73">
        <v>5.862</v>
      </c>
      <c r="F45" s="73">
        <v>3.571</v>
      </c>
      <c r="G45" s="78" t="s">
        <v>103</v>
      </c>
      <c r="H45" s="78" t="s">
        <v>103</v>
      </c>
      <c r="I45" s="11"/>
    </row>
    <row r="46" spans="1:9" ht="13.5" customHeight="1">
      <c r="A46" s="27" t="s">
        <v>80</v>
      </c>
      <c r="B46" s="72">
        <v>422.737</v>
      </c>
      <c r="C46" s="73">
        <v>420.722</v>
      </c>
      <c r="D46" s="73">
        <v>2.015000000000043</v>
      </c>
      <c r="E46" s="73">
        <v>2.015</v>
      </c>
      <c r="F46" s="78" t="s">
        <v>126</v>
      </c>
      <c r="G46" s="78" t="s">
        <v>126</v>
      </c>
      <c r="H46" s="78" t="s">
        <v>126</v>
      </c>
      <c r="I46" s="11"/>
    </row>
    <row r="47" spans="1:9" ht="13.5" customHeight="1">
      <c r="A47" s="28" t="s">
        <v>82</v>
      </c>
      <c r="B47" s="72">
        <v>285.8</v>
      </c>
      <c r="C47" s="73">
        <v>164.323</v>
      </c>
      <c r="D47" s="73">
        <v>121.477</v>
      </c>
      <c r="E47" s="73">
        <v>121.477</v>
      </c>
      <c r="F47" s="78" t="s">
        <v>127</v>
      </c>
      <c r="G47" s="78" t="s">
        <v>127</v>
      </c>
      <c r="H47" s="78" t="s">
        <v>127</v>
      </c>
      <c r="I47" s="12"/>
    </row>
    <row r="48" spans="1:9" ht="13.5" customHeight="1">
      <c r="A48" s="28" t="s">
        <v>83</v>
      </c>
      <c r="B48" s="72">
        <v>249.716</v>
      </c>
      <c r="C48" s="73">
        <v>238.422</v>
      </c>
      <c r="D48" s="73">
        <v>11.294000000000011</v>
      </c>
      <c r="E48" s="73">
        <v>11.294</v>
      </c>
      <c r="F48" s="78" t="s">
        <v>128</v>
      </c>
      <c r="G48" s="73">
        <v>216.172</v>
      </c>
      <c r="H48" s="73">
        <v>26.656</v>
      </c>
      <c r="I48" s="12"/>
    </row>
    <row r="49" spans="1:9" ht="13.5" customHeight="1">
      <c r="A49" s="53" t="s">
        <v>88</v>
      </c>
      <c r="B49" s="86">
        <v>1156.595</v>
      </c>
      <c r="C49" s="79">
        <v>1083.048</v>
      </c>
      <c r="D49" s="79">
        <v>73.54700000000003</v>
      </c>
      <c r="E49" s="79">
        <v>61.367</v>
      </c>
      <c r="F49" s="78" t="s">
        <v>127</v>
      </c>
      <c r="G49" s="78" t="s">
        <v>127</v>
      </c>
      <c r="H49" s="78" t="s">
        <v>127</v>
      </c>
      <c r="I49" s="54"/>
    </row>
    <row r="50" spans="1:9" ht="13.5" customHeight="1">
      <c r="A50" s="32" t="s">
        <v>14</v>
      </c>
      <c r="B50" s="83"/>
      <c r="C50" s="84"/>
      <c r="D50" s="84"/>
      <c r="E50" s="85">
        <v>286.312</v>
      </c>
      <c r="F50" s="116"/>
      <c r="G50" s="85">
        <v>11425.29</v>
      </c>
      <c r="H50" s="85">
        <v>8361.24</v>
      </c>
      <c r="I50" s="35"/>
    </row>
    <row r="51" ht="9.75" customHeight="1">
      <c r="A51" s="2"/>
    </row>
    <row r="52" ht="14.25">
      <c r="A52" s="6" t="s">
        <v>60</v>
      </c>
    </row>
    <row r="53" ht="10.5">
      <c r="J53" s="130" t="s">
        <v>98</v>
      </c>
    </row>
    <row r="54" spans="1:10" ht="13.5" customHeight="1">
      <c r="A54" s="139" t="s">
        <v>15</v>
      </c>
      <c r="B54" s="135" t="s">
        <v>16</v>
      </c>
      <c r="C54" s="137" t="s">
        <v>48</v>
      </c>
      <c r="D54" s="137" t="s">
        <v>17</v>
      </c>
      <c r="E54" s="137" t="s">
        <v>18</v>
      </c>
      <c r="F54" s="137" t="s">
        <v>19</v>
      </c>
      <c r="G54" s="141" t="s">
        <v>20</v>
      </c>
      <c r="H54" s="141" t="s">
        <v>21</v>
      </c>
      <c r="I54" s="141" t="s">
        <v>64</v>
      </c>
      <c r="J54" s="143" t="s">
        <v>7</v>
      </c>
    </row>
    <row r="55" spans="1:10" ht="13.5" customHeight="1" thickBot="1">
      <c r="A55" s="140"/>
      <c r="B55" s="136"/>
      <c r="C55" s="138"/>
      <c r="D55" s="138"/>
      <c r="E55" s="138"/>
      <c r="F55" s="138"/>
      <c r="G55" s="142"/>
      <c r="H55" s="142"/>
      <c r="I55" s="145"/>
      <c r="J55" s="144"/>
    </row>
    <row r="56" spans="1:10" ht="13.5" customHeight="1" thickTop="1">
      <c r="A56" s="27" t="s">
        <v>84</v>
      </c>
      <c r="B56" s="129">
        <v>86.828</v>
      </c>
      <c r="C56" s="70">
        <v>910.941</v>
      </c>
      <c r="D56" s="70">
        <v>5</v>
      </c>
      <c r="E56" s="78" t="s">
        <v>125</v>
      </c>
      <c r="F56" s="78" t="s">
        <v>125</v>
      </c>
      <c r="G56" s="70">
        <v>7400.394</v>
      </c>
      <c r="H56" s="78" t="s">
        <v>121</v>
      </c>
      <c r="I56" s="70">
        <v>7262.991</v>
      </c>
      <c r="J56" s="11"/>
    </row>
    <row r="57" spans="1:11" ht="13.5" customHeight="1">
      <c r="A57" s="28" t="s">
        <v>85</v>
      </c>
      <c r="B57" s="72">
        <v>13.239</v>
      </c>
      <c r="C57" s="73">
        <v>113.184</v>
      </c>
      <c r="D57" s="73">
        <v>50</v>
      </c>
      <c r="E57" s="73">
        <v>7.415</v>
      </c>
      <c r="F57" s="78" t="s">
        <v>129</v>
      </c>
      <c r="G57" s="78" t="s">
        <v>129</v>
      </c>
      <c r="H57" s="78" t="s">
        <v>129</v>
      </c>
      <c r="I57" s="78" t="s">
        <v>129</v>
      </c>
      <c r="J57" s="12"/>
      <c r="K57" s="122"/>
    </row>
    <row r="58" spans="1:10" ht="13.5" customHeight="1">
      <c r="A58" s="28" t="s">
        <v>86</v>
      </c>
      <c r="B58" s="72">
        <v>0.479</v>
      </c>
      <c r="C58" s="73">
        <v>62.25</v>
      </c>
      <c r="D58" s="73">
        <v>25</v>
      </c>
      <c r="E58" s="73">
        <v>6.55</v>
      </c>
      <c r="F58" s="78" t="s">
        <v>100</v>
      </c>
      <c r="G58" s="78" t="s">
        <v>100</v>
      </c>
      <c r="H58" s="78" t="s">
        <v>100</v>
      </c>
      <c r="I58" s="78" t="s">
        <v>100</v>
      </c>
      <c r="J58" s="12"/>
    </row>
    <row r="59" spans="1:10" ht="13.5" customHeight="1">
      <c r="A59" s="29" t="s">
        <v>87</v>
      </c>
      <c r="B59" s="86">
        <v>-0.084</v>
      </c>
      <c r="C59" s="79">
        <v>9.452</v>
      </c>
      <c r="D59" s="79">
        <v>2.35</v>
      </c>
      <c r="E59" s="79">
        <v>47.166</v>
      </c>
      <c r="F59" s="78" t="s">
        <v>128</v>
      </c>
      <c r="G59" s="78" t="s">
        <v>128</v>
      </c>
      <c r="H59" s="78" t="s">
        <v>128</v>
      </c>
      <c r="I59" s="78" t="s">
        <v>128</v>
      </c>
      <c r="J59" s="19"/>
    </row>
    <row r="60" spans="1:10" ht="13.5" customHeight="1">
      <c r="A60" s="36"/>
      <c r="B60" s="22"/>
      <c r="C60" s="23"/>
      <c r="D60" s="20">
        <v>82.35</v>
      </c>
      <c r="E60" s="20">
        <v>61.131</v>
      </c>
      <c r="F60" s="117" t="s">
        <v>128</v>
      </c>
      <c r="G60" s="20">
        <v>7400.394</v>
      </c>
      <c r="H60" s="117" t="s">
        <v>121</v>
      </c>
      <c r="I60" s="20">
        <v>7262.991</v>
      </c>
      <c r="J60" s="26"/>
    </row>
    <row r="61" ht="10.5">
      <c r="A61" s="1" t="s">
        <v>58</v>
      </c>
    </row>
    <row r="62" ht="9.75" customHeight="1"/>
    <row r="63" ht="14.25">
      <c r="A63" s="6" t="s">
        <v>40</v>
      </c>
    </row>
    <row r="64" ht="10.5">
      <c r="D64" s="130" t="s">
        <v>98</v>
      </c>
    </row>
    <row r="65" spans="1:4" ht="21.75" thickBot="1">
      <c r="A65" s="37" t="s">
        <v>33</v>
      </c>
      <c r="B65" s="38" t="s">
        <v>38</v>
      </c>
      <c r="C65" s="39" t="s">
        <v>39</v>
      </c>
      <c r="D65" s="40" t="s">
        <v>53</v>
      </c>
    </row>
    <row r="66" spans="1:4" ht="13.5" customHeight="1" thickTop="1">
      <c r="A66" s="41" t="s">
        <v>34</v>
      </c>
      <c r="B66" s="14"/>
      <c r="C66" s="69">
        <v>962.331</v>
      </c>
      <c r="D66" s="15"/>
    </row>
    <row r="67" spans="1:4" ht="13.5" customHeight="1">
      <c r="A67" s="42" t="s">
        <v>35</v>
      </c>
      <c r="B67" s="16"/>
      <c r="C67" s="73">
        <v>1.989</v>
      </c>
      <c r="D67" s="17"/>
    </row>
    <row r="68" spans="1:4" ht="13.5" customHeight="1">
      <c r="A68" s="43" t="s">
        <v>36</v>
      </c>
      <c r="B68" s="24"/>
      <c r="C68" s="81">
        <v>3117.189</v>
      </c>
      <c r="D68" s="25"/>
    </row>
    <row r="69" spans="1:4" ht="13.5" customHeight="1">
      <c r="A69" s="44" t="s">
        <v>37</v>
      </c>
      <c r="B69" s="22"/>
      <c r="C69" s="85">
        <v>4081.509</v>
      </c>
      <c r="D69" s="21"/>
    </row>
    <row r="70" spans="1:4" ht="10.5">
      <c r="A70" s="1" t="s">
        <v>62</v>
      </c>
      <c r="B70" s="45"/>
      <c r="C70" s="45"/>
      <c r="D70" s="45"/>
    </row>
    <row r="71" spans="1:4" ht="45.75" customHeight="1">
      <c r="A71" s="46"/>
      <c r="B71" s="45"/>
      <c r="C71" s="45"/>
      <c r="D71" s="45"/>
    </row>
    <row r="72" ht="14.25">
      <c r="A72" s="6" t="s">
        <v>61</v>
      </c>
    </row>
    <row r="73" ht="10.5" customHeight="1">
      <c r="A73" s="6"/>
    </row>
    <row r="74" spans="1:11" ht="21.75" thickBot="1">
      <c r="A74" s="37" t="s">
        <v>31</v>
      </c>
      <c r="B74" s="38" t="s">
        <v>38</v>
      </c>
      <c r="C74" s="39" t="s">
        <v>39</v>
      </c>
      <c r="D74" s="39" t="s">
        <v>53</v>
      </c>
      <c r="E74" s="47" t="s">
        <v>29</v>
      </c>
      <c r="F74" s="40" t="s">
        <v>30</v>
      </c>
      <c r="G74" s="149" t="s">
        <v>41</v>
      </c>
      <c r="H74" s="150"/>
      <c r="I74" s="38" t="s">
        <v>38</v>
      </c>
      <c r="J74" s="39" t="s">
        <v>39</v>
      </c>
      <c r="K74" s="40" t="s">
        <v>53</v>
      </c>
    </row>
    <row r="75" spans="1:11" ht="13.5" customHeight="1" thickTop="1">
      <c r="A75" s="41" t="s">
        <v>23</v>
      </c>
      <c r="B75" s="89">
        <v>5.69</v>
      </c>
      <c r="C75" s="90">
        <v>5.41</v>
      </c>
      <c r="D75" s="90">
        <v>-0.28</v>
      </c>
      <c r="E75" s="91">
        <v>-11.93</v>
      </c>
      <c r="F75" s="92">
        <v>-20</v>
      </c>
      <c r="G75" s="153" t="s">
        <v>71</v>
      </c>
      <c r="H75" s="154"/>
      <c r="I75" s="93"/>
      <c r="J75" s="132">
        <v>0</v>
      </c>
      <c r="K75" s="48"/>
    </row>
    <row r="76" spans="1:11" ht="13.5" customHeight="1">
      <c r="A76" s="42" t="s">
        <v>24</v>
      </c>
      <c r="B76" s="95"/>
      <c r="C76" s="96">
        <v>24.64</v>
      </c>
      <c r="D76" s="97"/>
      <c r="E76" s="98">
        <v>-16.93</v>
      </c>
      <c r="F76" s="99">
        <v>-40</v>
      </c>
      <c r="G76" s="151" t="s">
        <v>72</v>
      </c>
      <c r="H76" s="152"/>
      <c r="I76" s="95"/>
      <c r="J76" s="100">
        <v>1.1</v>
      </c>
      <c r="K76" s="49"/>
    </row>
    <row r="77" spans="1:11" ht="13.5" customHeight="1">
      <c r="A77" s="42" t="s">
        <v>25</v>
      </c>
      <c r="B77" s="101">
        <v>15.5</v>
      </c>
      <c r="C77" s="100">
        <v>13.5</v>
      </c>
      <c r="D77" s="100">
        <v>-2</v>
      </c>
      <c r="E77" s="102">
        <v>25</v>
      </c>
      <c r="F77" s="103">
        <v>35</v>
      </c>
      <c r="G77" s="151" t="s">
        <v>76</v>
      </c>
      <c r="H77" s="152"/>
      <c r="I77" s="95"/>
      <c r="J77" s="100">
        <v>0</v>
      </c>
      <c r="K77" s="49"/>
    </row>
    <row r="78" spans="1:11" ht="13.5" customHeight="1">
      <c r="A78" s="42" t="s">
        <v>26</v>
      </c>
      <c r="B78" s="104"/>
      <c r="C78" s="100">
        <v>204.9</v>
      </c>
      <c r="D78" s="105"/>
      <c r="E78" s="102">
        <v>350</v>
      </c>
      <c r="F78" s="106"/>
      <c r="G78" s="151" t="s">
        <v>74</v>
      </c>
      <c r="H78" s="152"/>
      <c r="I78" s="95"/>
      <c r="J78" s="100">
        <v>132</v>
      </c>
      <c r="K78" s="49"/>
    </row>
    <row r="79" spans="1:11" ht="13.5" customHeight="1">
      <c r="A79" s="42" t="s">
        <v>27</v>
      </c>
      <c r="B79" s="107">
        <v>0.856</v>
      </c>
      <c r="C79" s="96">
        <v>0.915</v>
      </c>
      <c r="D79" s="96">
        <v>0.05900000000000005</v>
      </c>
      <c r="E79" s="108"/>
      <c r="F79" s="109"/>
      <c r="G79" s="151" t="s">
        <v>75</v>
      </c>
      <c r="H79" s="152"/>
      <c r="I79" s="95"/>
      <c r="J79" s="100">
        <v>131.8</v>
      </c>
      <c r="K79" s="49"/>
    </row>
    <row r="80" spans="1:11" ht="13.5" customHeight="1">
      <c r="A80" s="50" t="s">
        <v>28</v>
      </c>
      <c r="B80" s="110">
        <v>94.8</v>
      </c>
      <c r="C80" s="111">
        <v>94.6</v>
      </c>
      <c r="D80" s="111">
        <v>-0.20000000000000284</v>
      </c>
      <c r="E80" s="112"/>
      <c r="F80" s="113"/>
      <c r="G80" s="155"/>
      <c r="H80" s="156"/>
      <c r="I80" s="114"/>
      <c r="J80" s="111"/>
      <c r="K80" s="51"/>
    </row>
    <row r="81" ht="10.5">
      <c r="A81" s="1" t="s">
        <v>63</v>
      </c>
    </row>
    <row r="82" ht="10.5">
      <c r="A82" s="1" t="s">
        <v>122</v>
      </c>
    </row>
  </sheetData>
  <mergeCells count="43">
    <mergeCell ref="A8:A9"/>
    <mergeCell ref="B8:B9"/>
    <mergeCell ref="C8:C9"/>
    <mergeCell ref="D8:D9"/>
    <mergeCell ref="E8:E9"/>
    <mergeCell ref="F8:F9"/>
    <mergeCell ref="G8:G9"/>
    <mergeCell ref="H8:H9"/>
    <mergeCell ref="A17:A18"/>
    <mergeCell ref="B17:B18"/>
    <mergeCell ref="C17:C18"/>
    <mergeCell ref="D17:D18"/>
    <mergeCell ref="E17:E18"/>
    <mergeCell ref="F17:F18"/>
    <mergeCell ref="G17:G18"/>
    <mergeCell ref="H17:H18"/>
    <mergeCell ref="I17:I18"/>
    <mergeCell ref="A36:A37"/>
    <mergeCell ref="B36:B37"/>
    <mergeCell ref="C36:C37"/>
    <mergeCell ref="D36:D37"/>
    <mergeCell ref="E36:E37"/>
    <mergeCell ref="F36:F37"/>
    <mergeCell ref="G36:G37"/>
    <mergeCell ref="H36:H37"/>
    <mergeCell ref="I36:I37"/>
    <mergeCell ref="A54:A55"/>
    <mergeCell ref="B54:B55"/>
    <mergeCell ref="C54:C55"/>
    <mergeCell ref="D54:D55"/>
    <mergeCell ref="E54:E55"/>
    <mergeCell ref="F54:F55"/>
    <mergeCell ref="G54:G55"/>
    <mergeCell ref="H54:H55"/>
    <mergeCell ref="I54:I55"/>
    <mergeCell ref="J54:J55"/>
    <mergeCell ref="G74:H74"/>
    <mergeCell ref="G75:H75"/>
    <mergeCell ref="G80:H80"/>
    <mergeCell ref="G76:H76"/>
    <mergeCell ref="G77:H77"/>
    <mergeCell ref="G78:H78"/>
    <mergeCell ref="G79:H79"/>
  </mergeCells>
  <printOptions horizontalCentered="1"/>
  <pageMargins left="0.5905511811023623" right="0.5905511811023623" top="0.5905511811023623" bottom="0.5905511811023623" header="0.5118110236220472" footer="0.5118110236220472"/>
  <pageSetup fitToHeight="0" fitToWidth="1" horizontalDpi="300" verticalDpi="300" orientation="portrait" paperSize="9" scale="83" r:id="rId1"/>
  <rowBreaks count="1" manualBreakCount="1">
    <brk id="70"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2009-03-13T07:34:35Z</cp:lastPrinted>
  <dcterms:created xsi:type="dcterms:W3CDTF">1997-01-08T22:48:59Z</dcterms:created>
  <dcterms:modified xsi:type="dcterms:W3CDTF">2009-03-13T07:34:41Z</dcterms:modified>
  <cp:category/>
  <cp:version/>
  <cp:contentType/>
  <cp:contentStatus/>
</cp:coreProperties>
</file>