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460" windowHeight="2580" activeTab="1"/>
  </bookViews>
  <sheets>
    <sheet name="病院" sheetId="1" r:id="rId1"/>
    <sheet name="入力シート" sheetId="2" r:id="rId2"/>
  </sheets>
  <definedNames>
    <definedName name="_xlnm.Print_Area" localSheetId="1">'入力シート'!$A$1:$K$41</definedName>
    <definedName name="_xlnm.Print_Area" localSheetId="0">'病院'!$A$1:$AR$57</definedName>
  </definedNames>
  <calcPr fullCalcOnLoad="1"/>
</workbook>
</file>

<file path=xl/comments2.xml><?xml version="1.0" encoding="utf-8"?>
<comments xmlns="http://schemas.openxmlformats.org/spreadsheetml/2006/main">
  <authors>
    <author>放射線技師会</author>
    <author>技師会</author>
    <author>三重県</author>
  </authors>
  <commentList>
    <comment ref="D2" authorId="0">
      <text>
        <r>
          <rPr>
            <sz val="9"/>
            <rFont val="ＭＳ Ｐゴシック"/>
            <family val="3"/>
          </rPr>
          <t>立ち入り検査実施日を入力
例：9/1</t>
        </r>
      </text>
    </comment>
    <comment ref="D3" authorId="0">
      <text>
        <r>
          <rPr>
            <sz val="9"/>
            <rFont val="ＭＳ Ｐゴシック"/>
            <family val="3"/>
          </rPr>
          <t>病院名を入力
例：（医）○○病院</t>
        </r>
      </text>
    </comment>
    <comment ref="D4" authorId="0">
      <text>
        <r>
          <rPr>
            <sz val="9"/>
            <rFont val="ＭＳ Ｐゴシック"/>
            <family val="3"/>
          </rPr>
          <t xml:space="preserve">病院種別をプルトップから選択
例：一般＆結核
</t>
        </r>
      </text>
    </comment>
    <comment ref="D5" authorId="0">
      <text>
        <r>
          <rPr>
            <sz val="9"/>
            <rFont val="ＭＳ Ｐゴシック"/>
            <family val="3"/>
          </rPr>
          <t>許可病床数を入力</t>
        </r>
      </text>
    </comment>
    <comment ref="G6" authorId="1">
      <text>
        <r>
          <rPr>
            <sz val="9"/>
            <rFont val="ＭＳ Ｐゴシック"/>
            <family val="3"/>
          </rPr>
          <t>実診療日数を入力</t>
        </r>
      </text>
    </comment>
    <comment ref="D7" authorId="2">
      <text>
        <r>
          <rPr>
            <sz val="9"/>
            <rFont val="ＭＳ Ｐゴシック"/>
            <family val="3"/>
          </rPr>
          <t>計算式が入力済</t>
        </r>
      </text>
    </comment>
    <comment ref="B19" authorId="2">
      <text>
        <r>
          <rPr>
            <sz val="9"/>
            <rFont val="ＭＳ Ｐゴシック"/>
            <family val="3"/>
          </rPr>
          <t>1日平均入院新生児数を入力</t>
        </r>
      </text>
    </comment>
    <comment ref="I21" authorId="2">
      <text>
        <r>
          <rPr>
            <sz val="9"/>
            <rFont val="ＭＳ Ｐゴシック"/>
            <family val="3"/>
          </rPr>
          <t>歯科、矯正歯科、小児歯科等を標榜する病院においては、歯科衛生士を加えることができる。</t>
        </r>
      </text>
    </comment>
    <comment ref="E22" authorId="2">
      <text>
        <r>
          <rPr>
            <sz val="9"/>
            <rFont val="ＭＳ Ｐゴシック"/>
            <family val="3"/>
          </rPr>
          <t>医師の1週間あたりの勤務時間を入力
就業規則で確認</t>
        </r>
      </text>
    </comment>
    <comment ref="G22" authorId="2">
      <text>
        <r>
          <rPr>
            <sz val="9"/>
            <rFont val="ＭＳ Ｐゴシック"/>
            <family val="3"/>
          </rPr>
          <t>医師以外の1週間あたりの勤務時間を入力</t>
        </r>
      </text>
    </comment>
    <comment ref="D12" authorId="2">
      <text>
        <r>
          <rPr>
            <sz val="9"/>
            <rFont val="ＭＳ Ｐゴシック"/>
            <family val="3"/>
          </rPr>
          <t>計算式が入力済</t>
        </r>
      </text>
    </comment>
    <comment ref="X23" authorId="2">
      <text>
        <r>
          <rPr>
            <sz val="9"/>
            <rFont val="ＭＳ Ｐゴシック"/>
            <family val="3"/>
          </rPr>
          <t>歯科、矯正歯科、小児歯科等を標榜する病院においては、歯科衛生士を加えることができる。</t>
        </r>
      </text>
    </comment>
  </commentList>
</comments>
</file>

<file path=xl/sharedStrings.xml><?xml version="1.0" encoding="utf-8"?>
<sst xmlns="http://schemas.openxmlformats.org/spreadsheetml/2006/main" count="252" uniqueCount="165">
  <si>
    <t>病院種別</t>
  </si>
  <si>
    <t>実施</t>
  </si>
  <si>
    <t>病　院　名</t>
  </si>
  <si>
    <t>１日平均
調剤数</t>
  </si>
  <si>
    <t>外来
処方箋数</t>
  </si>
  <si>
    <t>病床数</t>
  </si>
  <si>
    <t>一般＆結核病床病院</t>
  </si>
  <si>
    <t>b</t>
  </si>
  <si>
    <t>a</t>
  </si>
  <si>
    <t>一般＆精神or療養病床病院</t>
  </si>
  <si>
    <t>患者数</t>
  </si>
  <si>
    <t>診療科名</t>
  </si>
  <si>
    <t>合計</t>
  </si>
  <si>
    <t>一般</t>
  </si>
  <si>
    <t>歯科等</t>
  </si>
  <si>
    <t>療養</t>
  </si>
  <si>
    <t>精神</t>
  </si>
  <si>
    <t>結核</t>
  </si>
  <si>
    <t>感染症</t>
  </si>
  <si>
    <t>新生児</t>
  </si>
  <si>
    <t>特定機能病院</t>
  </si>
  <si>
    <t>外来 （人）</t>
  </si>
  <si>
    <t>大学附属病院等</t>
  </si>
  <si>
    <t>B</t>
  </si>
  <si>
    <t>C</t>
  </si>
  <si>
    <t>D</t>
  </si>
  <si>
    <t>E</t>
  </si>
  <si>
    <t>入院 （人）</t>
  </si>
  <si>
    <t>｛(G+K+L)+(C)/2.5+(D)/5-52｝/16+3＝</t>
  </si>
  <si>
    <t>F</t>
  </si>
  <si>
    <t>G</t>
  </si>
  <si>
    <t>H</t>
  </si>
  <si>
    <t>I</t>
  </si>
  <si>
    <t>J</t>
  </si>
  <si>
    <t>K</t>
  </si>
  <si>
    <t>L</t>
  </si>
  <si>
    <t>M</t>
  </si>
  <si>
    <t>特定数が52を超えないので、法定員は3名</t>
  </si>
  <si>
    <t>現員</t>
  </si>
  <si>
    <t>医師</t>
  </si>
  <si>
    <t>歯科医師</t>
  </si>
  <si>
    <t>薬剤師</t>
  </si>
  <si>
    <t>看護師等</t>
  </si>
  <si>
    <t>看護補助</t>
  </si>
  <si>
    <t>助産師</t>
  </si>
  <si>
    <t>栄養士等</t>
  </si>
  <si>
    <t>勤務時間</t>
  </si>
  <si>
    <t>１週当たり</t>
  </si>
  <si>
    <t>｛(G+K+L)+（I)/3+（J)/3+(C)/2.5+(D)/5-52｝/16+3＝</t>
  </si>
  <si>
    <t>常勤</t>
  </si>
  <si>
    <t>非常勤</t>
  </si>
  <si>
    <r>
      <t xml:space="preserve">常勤換算 </t>
    </r>
    <r>
      <rPr>
        <sz val="9"/>
        <color indexed="12"/>
        <rFont val="ＭＳ Ｐゴシック"/>
        <family val="3"/>
      </rPr>
      <t>O</t>
    </r>
  </si>
  <si>
    <t>P</t>
  </si>
  <si>
    <t>Q</t>
  </si>
  <si>
    <t>看護師</t>
  </si>
  <si>
    <t>R</t>
  </si>
  <si>
    <t>准看</t>
  </si>
  <si>
    <t>S</t>
  </si>
  <si>
    <t>T</t>
  </si>
  <si>
    <t>ｈ</t>
  </si>
  <si>
    <t>｛(G+K+L)+（I)/3+（J)/3+(C)/2.5+(D)/5-36｝/16+2＝</t>
  </si>
  <si>
    <t>人数</t>
  </si>
  <si>
    <t>換算後</t>
  </si>
  <si>
    <t>他</t>
  </si>
  <si>
    <t>特定数が36を超えないので、法定員は2名</t>
  </si>
  <si>
    <t>｛(G+I+J+K+L)+(C+D)/2.5｝/8＝</t>
  </si>
  <si>
    <t>法定員</t>
  </si>
  <si>
    <t>計算式</t>
  </si>
  <si>
    <t>｛(G+K+L)+（I)/3+（J)/1+(C)/2.5+(D)/5-52｝/16+3＝</t>
  </si>
  <si>
    <t>入院(G+K+L)</t>
  </si>
  <si>
    <t>療養入院(I)</t>
  </si>
  <si>
    <t>精神入院(J)</t>
  </si>
  <si>
    <t>外来《一般》(C)</t>
  </si>
  <si>
    <t>特定数</t>
  </si>
  <si>
    <t>U</t>
  </si>
  <si>
    <t>人</t>
  </si>
  <si>
    <t>入院 H</t>
  </si>
  <si>
    <t>外来 E</t>
  </si>
  <si>
    <t>V</t>
  </si>
  <si>
    <t>（</t>
  </si>
  <si>
    <t>／</t>
  </si>
  <si>
    <t>＝</t>
  </si>
  <si>
    <t>≒</t>
  </si>
  <si>
    <t>)</t>
  </si>
  <si>
    <t>＋</t>
  </si>
  <si>
    <t>(</t>
  </si>
  <si>
    <t>(I+J)/150+(G+H+K+L)/70+（a）/75＝</t>
  </si>
  <si>
    <t>療養・精神入院(I+J)</t>
  </si>
  <si>
    <t>入院(G+H+K+L)</t>
  </si>
  <si>
    <t>外来処方箋数 a</t>
  </si>
  <si>
    <t>1日平均調剤数 ｂ</t>
  </si>
  <si>
    <t>W</t>
  </si>
  <si>
    <t>｛(I+J)+(G+H+K+L)｝/30+（ｂ）/80＝</t>
  </si>
  <si>
    <t>+</t>
  </si>
  <si>
    <t>(B)/30≒切り上げ＝</t>
  </si>
  <si>
    <t>((G+L+M)+(I)+(J)+(K))/2≒切り上げ</t>
  </si>
  <si>
    <t>結核入院(K)</t>
  </si>
  <si>
    <t>外来（B）</t>
  </si>
  <si>
    <t>X</t>
  </si>
  <si>
    <t>(F)/2≒切り上げ</t>
  </si>
  <si>
    <t>療養入院 I</t>
  </si>
  <si>
    <t>Y</t>
  </si>
  <si>
    <t>看護補助者</t>
  </si>
  <si>
    <t>栄養士</t>
  </si>
  <si>
    <t>Z</t>
  </si>
  <si>
    <t>過不足数</t>
  </si>
  <si>
    <t>不足数</t>
  </si>
  <si>
    <t>端数切上げ</t>
  </si>
  <si>
    <r>
      <t>現員　</t>
    </r>
    <r>
      <rPr>
        <sz val="9"/>
        <color indexed="12"/>
        <rFont val="ＭＳ Ｐゴシック"/>
        <family val="3"/>
      </rPr>
      <t>O</t>
    </r>
  </si>
  <si>
    <t>）</t>
  </si>
  <si>
    <t>÷</t>
  </si>
  <si>
    <r>
      <t>法定員　</t>
    </r>
    <r>
      <rPr>
        <sz val="9"/>
        <color indexed="12"/>
        <rFont val="ＭＳ Ｐゴシック"/>
        <family val="3"/>
      </rPr>
      <t>U</t>
    </r>
    <r>
      <rPr>
        <sz val="9"/>
        <rFont val="ＭＳ Ｐゴシック"/>
        <family val="3"/>
      </rPr>
      <t>（</t>
    </r>
  </si>
  <si>
    <t>×</t>
  </si>
  <si>
    <t>１００＝</t>
  </si>
  <si>
    <t>（％）</t>
  </si>
  <si>
    <t>現員　P</t>
  </si>
  <si>
    <t>法定員　V（</t>
  </si>
  <si>
    <t>現員　Q</t>
  </si>
  <si>
    <t>法定員　W（</t>
  </si>
  <si>
    <t>現員　R</t>
  </si>
  <si>
    <t>法定員　X（</t>
  </si>
  <si>
    <t>現員　S</t>
  </si>
  <si>
    <t>現員　T</t>
  </si>
  <si>
    <t>法定員　Z（</t>
  </si>
  <si>
    <t>管理栄養士</t>
  </si>
  <si>
    <t>(注）不適合は、不足数欄の数字を通知すること。</t>
  </si>
  <si>
    <t>医療従事者充足状況計算表入力シート</t>
  </si>
  <si>
    <t>立ち入り検査実施日</t>
  </si>
  <si>
    <t>病院名</t>
  </si>
  <si>
    <t>年間外来患者延べ数</t>
  </si>
  <si>
    <t>実診療日数</t>
  </si>
  <si>
    <t>下記以外</t>
  </si>
  <si>
    <t>眼科</t>
  </si>
  <si>
    <t>耳鼻咽喉科</t>
  </si>
  <si>
    <t>年間入院患者延べ数</t>
  </si>
  <si>
    <t>年間日数</t>
  </si>
  <si>
    <t>1日平均調剤数</t>
  </si>
  <si>
    <t>外来処方箋延べ数</t>
  </si>
  <si>
    <t>実外来診療日数</t>
  </si>
  <si>
    <t>助産師常勤換算数→</t>
  </si>
  <si>
    <t>医療従事者種別</t>
  </si>
  <si>
    <t>准看護師</t>
  </si>
  <si>
    <t>1週間当り勤務時間</t>
  </si>
  <si>
    <t>常勤勤務者数</t>
  </si>
  <si>
    <t>非常勤勤務者実人数</t>
  </si>
  <si>
    <t>非常勤常勤換算人数</t>
  </si>
  <si>
    <t>非常勤1週間述べ勤務時間</t>
  </si>
  <si>
    <t>個人別1週間述べ勤務時間</t>
  </si>
  <si>
    <t>療養病床が50%を上回る病院</t>
  </si>
  <si>
    <t>精神科</t>
  </si>
  <si>
    <t>《眼・耳・精》(D)</t>
  </si>
  <si>
    <t>　病床数１００床以上の病院は、１人。(特定機能病院は管理栄養士1名以上）</t>
  </si>
  <si>
    <t>眼・耳・精</t>
  </si>
  <si>
    <t>療養病床が50%を上回る病院</t>
  </si>
  <si>
    <t>療養病床50%超（規則５３条適用）</t>
  </si>
  <si>
    <t>療養病床50%超（規則５３条適用）</t>
  </si>
  <si>
    <t>病院種別：</t>
  </si>
  <si>
    <t>(G+L+M)/3+(I+J+K)/4≒切り上げ</t>
  </si>
  <si>
    <t>(G+L+M)/3+(I)/6+(J+K)/4≒切り上げ</t>
  </si>
  <si>
    <t>法定員　Y（</t>
  </si>
  <si>
    <r>
      <t>歯科</t>
    </r>
    <r>
      <rPr>
        <b/>
        <sz val="8"/>
        <color indexed="12"/>
        <rFont val="ＭＳ Ｐゴシック"/>
        <family val="3"/>
      </rPr>
      <t>等</t>
    </r>
  </si>
  <si>
    <t>入院(G+L+M)</t>
  </si>
  <si>
    <t>(H含む）</t>
  </si>
  <si>
    <t>)×</t>
  </si>
  <si>
    <t>医　療　従　事　者　充　足　状　況　計　算　表 (2023)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</si>
</sst>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_);[Red]\(0.0\)"/>
    <numFmt numFmtId="178" formatCode="0.0_ "/>
    <numFmt numFmtId="179" formatCode="#,##0_ "/>
    <numFmt numFmtId="180" formatCode="0.00000_ "/>
    <numFmt numFmtId="181" formatCode="#,##0.0_ "/>
    <numFmt numFmtId="182" formatCode="0.00_ "/>
    <numFmt numFmtId="183" formatCode="0_ "/>
    <numFmt numFmtId="184" formatCode="0;&quot;▲ &quot;0"/>
    <numFmt numFmtId="185" formatCode="0.000;&quot;▲ &quot;0.000"/>
    <numFmt numFmtId="186" formatCode="[$-411]ggge&quot;年&quot;m&quot;月&quot;d&quot;日&quot;;@"/>
    <numFmt numFmtId="187" formatCode="0.0000_ "/>
    <numFmt numFmtId="188" formatCode="0.00;&quot;▲ &quot;0.00"/>
    <numFmt numFmtId="189" formatCode="0.0000;&quot;▲ &quot;0.0000"/>
    <numFmt numFmtId="190" formatCode="0.00000_);[Red]\(0.00000\)"/>
    <numFmt numFmtId="191" formatCode="0.00000;&quot;▲ &quot;0.00000"/>
  </numFmts>
  <fonts count="44">
    <font>
      <sz val="11"/>
      <name val="ＭＳ Ｐゴシック"/>
      <family val="3"/>
    </font>
    <font>
      <sz val="9"/>
      <color indexed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b/>
      <sz val="8"/>
      <color indexed="12"/>
      <name val="ＭＳ Ｐゴシック"/>
      <family val="3"/>
    </font>
    <font>
      <b/>
      <sz val="11"/>
      <name val="ＭＳ Ｐゴシック"/>
      <family val="3"/>
    </font>
    <font>
      <b/>
      <sz val="22"/>
      <name val="ＭＳ Ｐゴシック"/>
      <family val="3"/>
    </font>
    <font>
      <b/>
      <sz val="12"/>
      <color indexed="12"/>
      <name val="ＭＳ Ｐゴシック"/>
      <family val="3"/>
    </font>
    <font>
      <sz val="6"/>
      <name val="ＭＳ Ｐゴシック"/>
      <family val="3"/>
    </font>
    <font>
      <sz val="9"/>
      <color indexed="10"/>
      <name val="ＭＳ Ｐゴシック"/>
      <family val="3"/>
    </font>
    <font>
      <b/>
      <sz val="9"/>
      <name val="ＭＳ Ｐゴシック"/>
      <family val="3"/>
    </font>
    <font>
      <sz val="8"/>
      <color indexed="12"/>
      <name val="ＭＳ Ｐゴシック"/>
      <family val="3"/>
    </font>
    <font>
      <sz val="14"/>
      <name val="ＭＳ Ｐゴシック"/>
      <family val="3"/>
    </font>
    <font>
      <sz val="11"/>
      <color indexed="12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b/>
      <sz val="9"/>
      <color indexed="12"/>
      <name val="ＭＳ Ｐゴシック"/>
      <family val="3"/>
    </font>
    <font>
      <sz val="12"/>
      <name val="ＭＳ Ｐゴシック"/>
      <family val="3"/>
    </font>
    <font>
      <b/>
      <sz val="10"/>
      <color indexed="12"/>
      <name val="ＭＳ Ｐゴシック"/>
      <family val="3"/>
    </font>
    <font>
      <sz val="10"/>
      <color indexed="12"/>
      <name val="ＭＳ Ｐゴシック"/>
      <family val="3"/>
    </font>
    <font>
      <sz val="9"/>
      <color indexed="30"/>
      <name val="ＭＳ Ｐゴシック"/>
      <family val="3"/>
    </font>
    <font>
      <sz val="9"/>
      <color rgb="FF0070C0"/>
      <name val="ＭＳ Ｐゴシック"/>
      <family val="3"/>
    </font>
    <font>
      <b/>
      <sz val="8"/>
      <name val="ＭＳ Ｐゴシック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407"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25" fillId="0" borderId="13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22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2" fillId="0" borderId="23" xfId="0" applyFont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22" fillId="0" borderId="22" xfId="0" applyFont="1" applyBorder="1" applyAlignment="1">
      <alignment horizontal="center" vertical="center" shrinkToFit="1"/>
    </xf>
    <xf numFmtId="0" fontId="28" fillId="0" borderId="23" xfId="0" applyFont="1" applyBorder="1" applyAlignment="1">
      <alignment horizontal="center" vertical="center" shrinkToFit="1"/>
    </xf>
    <xf numFmtId="0" fontId="28" fillId="0" borderId="24" xfId="0" applyFont="1" applyBorder="1" applyAlignment="1">
      <alignment horizontal="center" vertical="center" shrinkToFit="1"/>
    </xf>
    <xf numFmtId="0" fontId="28" fillId="0" borderId="25" xfId="0" applyFont="1" applyBorder="1" applyAlignment="1">
      <alignment horizontal="center" vertical="center" shrinkToFit="1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Border="1" applyAlignment="1">
      <alignment vertical="center"/>
    </xf>
    <xf numFmtId="176" fontId="30" fillId="0" borderId="0" xfId="0" applyNumberFormat="1" applyFont="1" applyBorder="1" applyAlignment="1">
      <alignment vertical="center"/>
    </xf>
    <xf numFmtId="0" fontId="26" fillId="0" borderId="11" xfId="0" applyNumberFormat="1" applyFont="1" applyFill="1" applyBorder="1" applyAlignment="1">
      <alignment horizontal="center" vertical="center" shrinkToFit="1"/>
    </xf>
    <xf numFmtId="177" fontId="26" fillId="0" borderId="26" xfId="0" applyNumberFormat="1" applyFont="1" applyFill="1" applyBorder="1" applyAlignment="1">
      <alignment horizontal="right" vertical="center"/>
    </xf>
    <xf numFmtId="177" fontId="26" fillId="0" borderId="26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textRotation="255" shrinkToFit="1"/>
    </xf>
    <xf numFmtId="0" fontId="2" fillId="0" borderId="26" xfId="0" applyFont="1" applyFill="1" applyBorder="1" applyAlignment="1">
      <alignment vertical="center"/>
    </xf>
    <xf numFmtId="0" fontId="31" fillId="0" borderId="2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178" fontId="30" fillId="0" borderId="0" xfId="0" applyNumberFormat="1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top" wrapText="1"/>
    </xf>
    <xf numFmtId="0" fontId="0" fillId="0" borderId="28" xfId="0" applyBorder="1" applyAlignment="1">
      <alignment vertical="center"/>
    </xf>
    <xf numFmtId="0" fontId="32" fillId="0" borderId="16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7" xfId="0" applyBorder="1" applyAlignment="1">
      <alignment vertical="center"/>
    </xf>
    <xf numFmtId="0" fontId="33" fillId="0" borderId="0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34" fillId="0" borderId="13" xfId="0" applyFont="1" applyBorder="1" applyAlignment="1">
      <alignment vertical="center"/>
    </xf>
    <xf numFmtId="0" fontId="22" fillId="0" borderId="17" xfId="0" applyFont="1" applyBorder="1" applyAlignment="1">
      <alignment vertical="center" shrinkToFit="1"/>
    </xf>
    <xf numFmtId="0" fontId="22" fillId="0" borderId="19" xfId="0" applyFont="1" applyBorder="1" applyAlignment="1">
      <alignment vertical="center" shrinkToFit="1"/>
    </xf>
    <xf numFmtId="0" fontId="22" fillId="0" borderId="18" xfId="0" applyFont="1" applyBorder="1" applyAlignment="1">
      <alignment vertical="center" shrinkToFit="1"/>
    </xf>
    <xf numFmtId="0" fontId="22" fillId="0" borderId="0" xfId="0" applyFont="1" applyAlignment="1">
      <alignment vertical="center" shrinkToFit="1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178" fontId="26" fillId="0" borderId="34" xfId="0" applyNumberFormat="1" applyFont="1" applyFill="1" applyBorder="1" applyAlignment="1">
      <alignment vertical="center"/>
    </xf>
    <xf numFmtId="0" fontId="1" fillId="0" borderId="33" xfId="0" applyFont="1" applyFill="1" applyBorder="1" applyAlignment="1">
      <alignment horizontal="center" vertical="center"/>
    </xf>
    <xf numFmtId="179" fontId="22" fillId="21" borderId="25" xfId="0" applyNumberFormat="1" applyFont="1" applyFill="1" applyBorder="1" applyAlignment="1">
      <alignment horizontal="right" vertical="center"/>
    </xf>
    <xf numFmtId="178" fontId="22" fillId="21" borderId="23" xfId="0" applyNumberFormat="1" applyFont="1" applyFill="1" applyBorder="1" applyAlignment="1">
      <alignment horizontal="right" vertical="center"/>
    </xf>
    <xf numFmtId="0" fontId="0" fillId="21" borderId="23" xfId="0" applyFill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9" fillId="0" borderId="22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0" fontId="22" fillId="0" borderId="18" xfId="0" applyFont="1" applyBorder="1" applyAlignment="1">
      <alignment vertical="center" textRotation="255" shrinkToFit="1"/>
    </xf>
    <xf numFmtId="0" fontId="22" fillId="0" borderId="22" xfId="0" applyFont="1" applyBorder="1" applyAlignment="1">
      <alignment vertical="center" textRotation="255" shrinkToFit="1"/>
    </xf>
    <xf numFmtId="0" fontId="22" fillId="0" borderId="12" xfId="0" applyFont="1" applyBorder="1" applyAlignment="1">
      <alignment vertical="center" textRotation="255" shrinkToFit="1"/>
    </xf>
    <xf numFmtId="0" fontId="22" fillId="0" borderId="14" xfId="0" applyFont="1" applyBorder="1" applyAlignment="1">
      <alignment vertical="center" textRotation="255" shrinkToFit="1"/>
    </xf>
    <xf numFmtId="0" fontId="22" fillId="24" borderId="23" xfId="0" applyFont="1" applyFill="1" applyBorder="1" applyAlignment="1" applyProtection="1">
      <alignment horizontal="center" vertical="center" shrinkToFit="1"/>
      <protection locked="0"/>
    </xf>
    <xf numFmtId="179" fontId="22" fillId="24" borderId="23" xfId="0" applyNumberFormat="1" applyFont="1" applyFill="1" applyBorder="1" applyAlignment="1" applyProtection="1">
      <alignment horizontal="right" vertical="center"/>
      <protection locked="0"/>
    </xf>
    <xf numFmtId="179" fontId="22" fillId="24" borderId="24" xfId="0" applyNumberFormat="1" applyFont="1" applyFill="1" applyBorder="1" applyAlignment="1" applyProtection="1">
      <alignment horizontal="right" vertical="center"/>
      <protection locked="0"/>
    </xf>
    <xf numFmtId="181" fontId="22" fillId="24" borderId="24" xfId="0" applyNumberFormat="1" applyFont="1" applyFill="1" applyBorder="1" applyAlignment="1" applyProtection="1">
      <alignment horizontal="right" vertical="center"/>
      <protection locked="0"/>
    </xf>
    <xf numFmtId="0" fontId="22" fillId="24" borderId="24" xfId="0" applyFont="1" applyFill="1" applyBorder="1" applyAlignment="1" applyProtection="1">
      <alignment horizontal="center" vertical="center" shrinkToFit="1"/>
      <protection locked="0"/>
    </xf>
    <xf numFmtId="0" fontId="22" fillId="4" borderId="35" xfId="0" applyFont="1" applyFill="1" applyBorder="1" applyAlignment="1" applyProtection="1">
      <alignment vertical="center"/>
      <protection locked="0"/>
    </xf>
    <xf numFmtId="0" fontId="22" fillId="24" borderId="23" xfId="0" applyFont="1" applyFill="1" applyBorder="1" applyAlignment="1" applyProtection="1">
      <alignment horizontal="right" vertical="center"/>
      <protection locked="0"/>
    </xf>
    <xf numFmtId="0" fontId="22" fillId="0" borderId="23" xfId="0" applyFont="1" applyBorder="1" applyAlignment="1" applyProtection="1">
      <alignment horizontal="right" vertical="center"/>
      <protection locked="0"/>
    </xf>
    <xf numFmtId="0" fontId="0" fillId="24" borderId="23" xfId="0" applyFill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2" fillId="0" borderId="28" xfId="0" applyFont="1" applyBorder="1" applyAlignment="1">
      <alignment vertical="center"/>
    </xf>
    <xf numFmtId="187" fontId="22" fillId="21" borderId="23" xfId="0" applyNumberFormat="1" applyFont="1" applyFill="1" applyBorder="1" applyAlignment="1">
      <alignment horizontal="right" vertical="center"/>
    </xf>
    <xf numFmtId="0" fontId="22" fillId="0" borderId="13" xfId="0" applyFont="1" applyFill="1" applyBorder="1" applyAlignment="1" applyProtection="1">
      <alignment horizontal="center" vertical="center" shrinkToFit="1"/>
      <protection locked="0"/>
    </xf>
    <xf numFmtId="0" fontId="29" fillId="0" borderId="13" xfId="0" applyFont="1" applyBorder="1" applyAlignment="1">
      <alignment vertical="center"/>
    </xf>
    <xf numFmtId="179" fontId="22" fillId="25" borderId="25" xfId="0" applyNumberFormat="1" applyFont="1" applyFill="1" applyBorder="1" applyAlignment="1">
      <alignment horizontal="right" vertical="center"/>
    </xf>
    <xf numFmtId="179" fontId="22" fillId="26" borderId="23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178" fontId="26" fillId="0" borderId="26" xfId="0" applyNumberFormat="1" applyFont="1" applyBorder="1" applyAlignment="1">
      <alignment horizontal="center" vertical="center" shrinkToFit="1"/>
    </xf>
    <xf numFmtId="178" fontId="26" fillId="0" borderId="36" xfId="0" applyNumberFormat="1" applyFont="1" applyBorder="1" applyAlignment="1">
      <alignment horizontal="center" vertical="center" shrinkToFit="1"/>
    </xf>
    <xf numFmtId="178" fontId="26" fillId="0" borderId="13" xfId="0" applyNumberFormat="1" applyFont="1" applyBorder="1" applyAlignment="1">
      <alignment horizontal="center" vertical="center" shrinkToFit="1"/>
    </xf>
    <xf numFmtId="178" fontId="26" fillId="0" borderId="14" xfId="0" applyNumberFormat="1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8" fontId="2" fillId="0" borderId="19" xfId="0" applyNumberFormat="1" applyFont="1" applyFill="1" applyBorder="1" applyAlignment="1">
      <alignment horizontal="right" vertical="center"/>
    </xf>
    <xf numFmtId="178" fontId="2" fillId="0" borderId="21" xfId="0" applyNumberFormat="1" applyFont="1" applyFill="1" applyBorder="1" applyAlignment="1">
      <alignment horizontal="right" vertical="center"/>
    </xf>
    <xf numFmtId="178" fontId="2" fillId="0" borderId="13" xfId="0" applyNumberFormat="1" applyFont="1" applyFill="1" applyBorder="1" applyAlignment="1">
      <alignment horizontal="right" vertical="center"/>
    </xf>
    <xf numFmtId="178" fontId="2" fillId="0" borderId="14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8" fontId="31" fillId="0" borderId="37" xfId="0" applyNumberFormat="1" applyFont="1" applyBorder="1" applyAlignment="1">
      <alignment horizontal="center" vertical="center"/>
    </xf>
    <xf numFmtId="178" fontId="31" fillId="0" borderId="38" xfId="0" applyNumberFormat="1" applyFont="1" applyBorder="1" applyAlignment="1">
      <alignment horizontal="center" vertical="center"/>
    </xf>
    <xf numFmtId="178" fontId="31" fillId="0" borderId="39" xfId="0" applyNumberFormat="1" applyFont="1" applyBorder="1" applyAlignment="1">
      <alignment horizontal="center" vertical="center"/>
    </xf>
    <xf numFmtId="183" fontId="26" fillId="0" borderId="37" xfId="0" applyNumberFormat="1" applyFont="1" applyBorder="1" applyAlignment="1">
      <alignment horizontal="right" vertical="center"/>
    </xf>
    <xf numFmtId="183" fontId="26" fillId="0" borderId="38" xfId="0" applyNumberFormat="1" applyFont="1" applyBorder="1" applyAlignment="1">
      <alignment horizontal="right" vertical="center"/>
    </xf>
    <xf numFmtId="183" fontId="26" fillId="0" borderId="39" xfId="0" applyNumberFormat="1" applyFont="1" applyBorder="1" applyAlignment="1">
      <alignment horizontal="right" vertical="center"/>
    </xf>
    <xf numFmtId="178" fontId="2" fillId="0" borderId="37" xfId="0" applyNumberFormat="1" applyFont="1" applyBorder="1" applyAlignment="1">
      <alignment horizontal="right" vertical="center"/>
    </xf>
    <xf numFmtId="178" fontId="2" fillId="0" borderId="38" xfId="0" applyNumberFormat="1" applyFont="1" applyBorder="1" applyAlignment="1">
      <alignment horizontal="right" vertical="center"/>
    </xf>
    <xf numFmtId="178" fontId="2" fillId="0" borderId="39" xfId="0" applyNumberFormat="1" applyFont="1" applyBorder="1" applyAlignment="1">
      <alignment horizontal="right" vertical="center"/>
    </xf>
    <xf numFmtId="178" fontId="30" fillId="0" borderId="37" xfId="0" applyNumberFormat="1" applyFont="1" applyBorder="1" applyAlignment="1">
      <alignment horizontal="right" vertical="center"/>
    </xf>
    <xf numFmtId="178" fontId="30" fillId="0" borderId="38" xfId="0" applyNumberFormat="1" applyFont="1" applyBorder="1" applyAlignment="1">
      <alignment horizontal="right" vertical="center"/>
    </xf>
    <xf numFmtId="178" fontId="30" fillId="0" borderId="39" xfId="0" applyNumberFormat="1" applyFont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78" fontId="26" fillId="0" borderId="0" xfId="0" applyNumberFormat="1" applyFont="1" applyFill="1" applyBorder="1" applyAlignment="1">
      <alignment horizontal="right" vertical="center"/>
    </xf>
    <xf numFmtId="178" fontId="26" fillId="0" borderId="15" xfId="0" applyNumberFormat="1" applyFont="1" applyFill="1" applyBorder="1" applyAlignment="1">
      <alignment horizontal="right" vertical="center"/>
    </xf>
    <xf numFmtId="178" fontId="26" fillId="0" borderId="13" xfId="0" applyNumberFormat="1" applyFont="1" applyFill="1" applyBorder="1" applyAlignment="1">
      <alignment horizontal="right" vertical="center"/>
    </xf>
    <xf numFmtId="178" fontId="26" fillId="0" borderId="16" xfId="0" applyNumberFormat="1" applyFont="1" applyFill="1" applyBorder="1" applyAlignment="1">
      <alignment horizontal="right" vertical="center"/>
    </xf>
    <xf numFmtId="0" fontId="26" fillId="0" borderId="19" xfId="0" applyFont="1" applyFill="1" applyBorder="1" applyAlignment="1">
      <alignment vertical="center"/>
    </xf>
    <xf numFmtId="0" fontId="26" fillId="0" borderId="21" xfId="0" applyFont="1" applyFill="1" applyBorder="1" applyAlignment="1">
      <alignment vertical="center"/>
    </xf>
    <xf numFmtId="0" fontId="26" fillId="0" borderId="13" xfId="0" applyFont="1" applyFill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178" fontId="30" fillId="0" borderId="37" xfId="0" applyNumberFormat="1" applyFont="1" applyBorder="1" applyAlignment="1">
      <alignment vertical="center"/>
    </xf>
    <xf numFmtId="178" fontId="30" fillId="0" borderId="39" xfId="0" applyNumberFormat="1" applyFont="1" applyBorder="1" applyAlignment="1">
      <alignment vertical="center"/>
    </xf>
    <xf numFmtId="0" fontId="33" fillId="0" borderId="18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176" fontId="31" fillId="0" borderId="13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78" fontId="26" fillId="0" borderId="26" xfId="0" applyNumberFormat="1" applyFont="1" applyFill="1" applyBorder="1" applyAlignment="1">
      <alignment horizontal="center" vertical="center"/>
    </xf>
    <xf numFmtId="178" fontId="26" fillId="0" borderId="13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187" fontId="26" fillId="0" borderId="17" xfId="0" applyNumberFormat="1" applyFont="1" applyFill="1" applyBorder="1" applyAlignment="1">
      <alignment vertical="center" shrinkToFit="1"/>
    </xf>
    <xf numFmtId="187" fontId="26" fillId="0" borderId="19" xfId="0" applyNumberFormat="1" applyFont="1" applyFill="1" applyBorder="1" applyAlignment="1">
      <alignment vertical="center" shrinkToFit="1"/>
    </xf>
    <xf numFmtId="187" fontId="26" fillId="0" borderId="21" xfId="0" applyNumberFormat="1" applyFont="1" applyFill="1" applyBorder="1" applyAlignment="1">
      <alignment vertical="center" shrinkToFit="1"/>
    </xf>
    <xf numFmtId="187" fontId="26" fillId="0" borderId="27" xfId="0" applyNumberFormat="1" applyFont="1" applyFill="1" applyBorder="1" applyAlignment="1">
      <alignment vertical="center" shrinkToFit="1"/>
    </xf>
    <xf numFmtId="187" fontId="26" fillId="0" borderId="10" xfId="0" applyNumberFormat="1" applyFont="1" applyFill="1" applyBorder="1" applyAlignment="1">
      <alignment vertical="center" shrinkToFit="1"/>
    </xf>
    <xf numFmtId="187" fontId="26" fillId="0" borderId="31" xfId="0" applyNumberFormat="1" applyFont="1" applyFill="1" applyBorder="1" applyAlignment="1">
      <alignment vertical="center" shrinkToFit="1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" fillId="0" borderId="24" xfId="0" applyFont="1" applyFill="1" applyBorder="1" applyAlignment="1">
      <alignment horizontal="center" vertical="center" textRotation="255" shrinkToFit="1"/>
    </xf>
    <xf numFmtId="0" fontId="2" fillId="0" borderId="40" xfId="0" applyFont="1" applyFill="1" applyBorder="1" applyAlignment="1">
      <alignment horizontal="center" vertical="center" textRotation="255" shrinkToFit="1"/>
    </xf>
    <xf numFmtId="0" fontId="2" fillId="0" borderId="41" xfId="0" applyFont="1" applyFill="1" applyBorder="1" applyAlignment="1">
      <alignment horizontal="center" vertical="center" textRotation="255" shrinkToFit="1"/>
    </xf>
    <xf numFmtId="178" fontId="26" fillId="0" borderId="19" xfId="0" applyNumberFormat="1" applyFont="1" applyFill="1" applyBorder="1" applyAlignment="1">
      <alignment horizontal="right" vertical="center"/>
    </xf>
    <xf numFmtId="178" fontId="26" fillId="0" borderId="21" xfId="0" applyNumberFormat="1" applyFont="1" applyFill="1" applyBorder="1" applyAlignment="1">
      <alignment horizontal="right" vertical="center"/>
    </xf>
    <xf numFmtId="178" fontId="26" fillId="0" borderId="14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77" fontId="26" fillId="0" borderId="27" xfId="0" applyNumberFormat="1" applyFont="1" applyFill="1" applyBorder="1" applyAlignment="1">
      <alignment horizontal="center" vertical="center"/>
    </xf>
    <xf numFmtId="177" fontId="26" fillId="0" borderId="10" xfId="0" applyNumberFormat="1" applyFont="1" applyFill="1" applyBorder="1" applyAlignment="1">
      <alignment horizontal="center" vertical="center"/>
    </xf>
    <xf numFmtId="177" fontId="26" fillId="0" borderId="31" xfId="0" applyNumberFormat="1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 textRotation="255"/>
    </xf>
    <xf numFmtId="0" fontId="2" fillId="0" borderId="43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45" xfId="0" applyFont="1" applyBorder="1" applyAlignment="1">
      <alignment horizontal="center" vertical="center" textRotation="255"/>
    </xf>
    <xf numFmtId="186" fontId="38" fillId="0" borderId="10" xfId="0" applyNumberFormat="1" applyFont="1" applyBorder="1" applyAlignment="1">
      <alignment horizontal="right" vertical="center"/>
    </xf>
    <xf numFmtId="183" fontId="8" fillId="0" borderId="13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178" fontId="26" fillId="0" borderId="0" xfId="0" applyNumberFormat="1" applyFont="1" applyBorder="1" applyAlignment="1">
      <alignment horizontal="center" vertical="center"/>
    </xf>
    <xf numFmtId="184" fontId="2" fillId="0" borderId="18" xfId="0" applyNumberFormat="1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center" vertical="center"/>
    </xf>
    <xf numFmtId="184" fontId="2" fillId="0" borderId="15" xfId="0" applyNumberFormat="1" applyFont="1" applyBorder="1" applyAlignment="1">
      <alignment horizontal="center" vertical="center"/>
    </xf>
    <xf numFmtId="184" fontId="31" fillId="0" borderId="18" xfId="0" applyNumberFormat="1" applyFont="1" applyBorder="1" applyAlignment="1">
      <alignment horizontal="center" vertical="center"/>
    </xf>
    <xf numFmtId="184" fontId="31" fillId="0" borderId="0" xfId="0" applyNumberFormat="1" applyFont="1" applyBorder="1" applyAlignment="1">
      <alignment horizontal="center" vertical="center"/>
    </xf>
    <xf numFmtId="184" fontId="31" fillId="0" borderId="15" xfId="0" applyNumberFormat="1" applyFont="1" applyBorder="1" applyAlignment="1">
      <alignment horizontal="center" vertical="center"/>
    </xf>
    <xf numFmtId="183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0" fillId="0" borderId="43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30" fillId="0" borderId="38" xfId="0" applyFont="1" applyBorder="1" applyAlignment="1">
      <alignment vertical="center"/>
    </xf>
    <xf numFmtId="0" fontId="30" fillId="0" borderId="3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/>
    </xf>
    <xf numFmtId="178" fontId="30" fillId="0" borderId="38" xfId="0" applyNumberFormat="1" applyFont="1" applyBorder="1" applyAlignment="1">
      <alignment vertical="center"/>
    </xf>
    <xf numFmtId="183" fontId="37" fillId="0" borderId="38" xfId="0" applyNumberFormat="1" applyFont="1" applyBorder="1" applyAlignment="1">
      <alignment horizontal="right" vertical="center" shrinkToFit="1"/>
    </xf>
    <xf numFmtId="183" fontId="31" fillId="0" borderId="37" xfId="0" applyNumberFormat="1" applyFont="1" applyBorder="1" applyAlignment="1">
      <alignment horizontal="right" vertical="center"/>
    </xf>
    <xf numFmtId="183" fontId="31" fillId="0" borderId="38" xfId="0" applyNumberFormat="1" applyFont="1" applyBorder="1" applyAlignment="1">
      <alignment horizontal="right" vertical="center"/>
    </xf>
    <xf numFmtId="183" fontId="31" fillId="0" borderId="39" xfId="0" applyNumberFormat="1" applyFont="1" applyBorder="1" applyAlignment="1">
      <alignment horizontal="right" vertical="center"/>
    </xf>
    <xf numFmtId="0" fontId="33" fillId="0" borderId="22" xfId="0" applyFont="1" applyBorder="1" applyAlignment="1">
      <alignment horizontal="center" vertical="center"/>
    </xf>
    <xf numFmtId="183" fontId="26" fillId="0" borderId="37" xfId="0" applyNumberFormat="1" applyFont="1" applyBorder="1" applyAlignment="1">
      <alignment horizontal="right" vertical="center" shrinkToFit="1"/>
    </xf>
    <xf numFmtId="0" fontId="26" fillId="0" borderId="38" xfId="0" applyFont="1" applyBorder="1" applyAlignment="1">
      <alignment horizontal="right" vertical="center" shrinkToFit="1"/>
    </xf>
    <xf numFmtId="0" fontId="26" fillId="0" borderId="39" xfId="0" applyFont="1" applyBorder="1" applyAlignment="1">
      <alignment horizontal="right" vertical="center" shrinkToFit="1"/>
    </xf>
    <xf numFmtId="178" fontId="1" fillId="0" borderId="38" xfId="0" applyNumberFormat="1" applyFont="1" applyBorder="1" applyAlignment="1">
      <alignment vertical="center"/>
    </xf>
    <xf numFmtId="0" fontId="0" fillId="0" borderId="18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15" xfId="0" applyFont="1" applyBorder="1" applyAlignment="1">
      <alignment horizontal="left" vertical="center" shrinkToFit="1"/>
    </xf>
    <xf numFmtId="187" fontId="36" fillId="0" borderId="0" xfId="0" applyNumberFormat="1" applyFont="1" applyBorder="1" applyAlignment="1">
      <alignment horizontal="center" vertical="center" shrinkToFit="1"/>
    </xf>
    <xf numFmtId="178" fontId="26" fillId="0" borderId="0" xfId="0" applyNumberFormat="1" applyFont="1" applyBorder="1" applyAlignment="1">
      <alignment vertical="center"/>
    </xf>
    <xf numFmtId="189" fontId="31" fillId="0" borderId="18" xfId="0" applyNumberFormat="1" applyFont="1" applyBorder="1" applyAlignment="1">
      <alignment horizontal="center" vertical="center" shrinkToFit="1"/>
    </xf>
    <xf numFmtId="189" fontId="31" fillId="0" borderId="0" xfId="0" applyNumberFormat="1" applyFont="1" applyBorder="1" applyAlignment="1">
      <alignment horizontal="center" vertical="center" shrinkToFit="1"/>
    </xf>
    <xf numFmtId="189" fontId="31" fillId="0" borderId="15" xfId="0" applyNumberFormat="1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178" fontId="8" fillId="0" borderId="13" xfId="0" applyNumberFormat="1" applyFont="1" applyBorder="1" applyAlignment="1">
      <alignment horizontal="center" vertical="center"/>
    </xf>
    <xf numFmtId="183" fontId="37" fillId="0" borderId="13" xfId="0" applyNumberFormat="1" applyFont="1" applyBorder="1" applyAlignment="1">
      <alignment horizontal="right" vertical="center" shrinkToFit="1"/>
    </xf>
    <xf numFmtId="0" fontId="1" fillId="0" borderId="13" xfId="0" applyFont="1" applyBorder="1" applyAlignment="1">
      <alignment horizontal="center" vertical="center"/>
    </xf>
    <xf numFmtId="178" fontId="30" fillId="0" borderId="37" xfId="0" applyNumberFormat="1" applyFont="1" applyFill="1" applyBorder="1" applyAlignment="1">
      <alignment horizontal="right" vertical="center"/>
    </xf>
    <xf numFmtId="178" fontId="30" fillId="0" borderId="38" xfId="0" applyNumberFormat="1" applyFont="1" applyFill="1" applyBorder="1" applyAlignment="1">
      <alignment horizontal="right" vertical="center"/>
    </xf>
    <xf numFmtId="178" fontId="30" fillId="0" borderId="39" xfId="0" applyNumberFormat="1" applyFont="1" applyFill="1" applyBorder="1" applyAlignment="1">
      <alignment horizontal="right" vertical="center"/>
    </xf>
    <xf numFmtId="0" fontId="40" fillId="0" borderId="13" xfId="0" applyFont="1" applyBorder="1" applyAlignment="1">
      <alignment horizontal="center" vertical="center"/>
    </xf>
    <xf numFmtId="0" fontId="30" fillId="0" borderId="38" xfId="0" applyFont="1" applyBorder="1" applyAlignment="1">
      <alignment horizontal="right" vertical="center"/>
    </xf>
    <xf numFmtId="0" fontId="30" fillId="0" borderId="39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35" fillId="0" borderId="23" xfId="0" applyFont="1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5" fillId="0" borderId="11" xfId="0" applyFont="1" applyBorder="1" applyAlignment="1">
      <alignment horizontal="center" vertical="center" wrapText="1" shrinkToFit="1"/>
    </xf>
    <xf numFmtId="0" fontId="35" fillId="0" borderId="26" xfId="0" applyFont="1" applyBorder="1" applyAlignment="1">
      <alignment horizontal="center" vertical="center" wrapText="1" shrinkToFit="1"/>
    </xf>
    <xf numFmtId="0" fontId="35" fillId="0" borderId="36" xfId="0" applyFont="1" applyBorder="1" applyAlignment="1">
      <alignment horizontal="center" vertical="center" wrapText="1" shrinkToFit="1"/>
    </xf>
    <xf numFmtId="0" fontId="35" fillId="0" borderId="12" xfId="0" applyFont="1" applyBorder="1" applyAlignment="1">
      <alignment horizontal="center" vertical="center" wrapText="1" shrinkToFit="1"/>
    </xf>
    <xf numFmtId="0" fontId="35" fillId="0" borderId="13" xfId="0" applyFont="1" applyBorder="1" applyAlignment="1">
      <alignment horizontal="center" vertical="center" wrapText="1" shrinkToFit="1"/>
    </xf>
    <xf numFmtId="0" fontId="35" fillId="0" borderId="14" xfId="0" applyFont="1" applyBorder="1" applyAlignment="1">
      <alignment horizontal="center" vertical="center" wrapText="1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30" fillId="0" borderId="37" xfId="0" applyFont="1" applyBorder="1" applyAlignment="1">
      <alignment vertical="center"/>
    </xf>
    <xf numFmtId="0" fontId="26" fillId="0" borderId="47" xfId="0" applyFont="1" applyFill="1" applyBorder="1" applyAlignment="1">
      <alignment horizontal="center" vertical="center"/>
    </xf>
    <xf numFmtId="187" fontId="26" fillId="0" borderId="48" xfId="0" applyNumberFormat="1" applyFont="1" applyFill="1" applyBorder="1" applyAlignment="1">
      <alignment horizontal="center" vertical="center" shrinkToFit="1"/>
    </xf>
    <xf numFmtId="187" fontId="26" fillId="0" borderId="49" xfId="0" applyNumberFormat="1" applyFont="1" applyFill="1" applyBorder="1" applyAlignment="1">
      <alignment horizontal="center" vertical="center" shrinkToFit="1"/>
    </xf>
    <xf numFmtId="187" fontId="26" fillId="0" borderId="50" xfId="0" applyNumberFormat="1" applyFont="1" applyFill="1" applyBorder="1" applyAlignment="1">
      <alignment horizontal="center" vertical="center" shrinkToFit="1"/>
    </xf>
    <xf numFmtId="0" fontId="39" fillId="0" borderId="10" xfId="0" applyFont="1" applyBorder="1" applyAlignment="1">
      <alignment horizontal="right" vertical="center"/>
    </xf>
    <xf numFmtId="0" fontId="39" fillId="0" borderId="10" xfId="0" applyFont="1" applyFill="1" applyBorder="1" applyAlignment="1" applyProtection="1">
      <alignment horizontal="center" vertical="center" shrinkToFit="1"/>
      <protection locked="0"/>
    </xf>
    <xf numFmtId="0" fontId="0" fillId="0" borderId="5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178" fontId="26" fillId="0" borderId="19" xfId="0" applyNumberFormat="1" applyFont="1" applyBorder="1" applyAlignment="1">
      <alignment horizontal="right" vertical="center"/>
    </xf>
    <xf numFmtId="178" fontId="26" fillId="0" borderId="21" xfId="0" applyNumberFormat="1" applyFont="1" applyBorder="1" applyAlignment="1">
      <alignment horizontal="right" vertical="center"/>
    </xf>
    <xf numFmtId="178" fontId="26" fillId="0" borderId="13" xfId="0" applyNumberFormat="1" applyFont="1" applyBorder="1" applyAlignment="1">
      <alignment horizontal="right" vertical="center"/>
    </xf>
    <xf numFmtId="178" fontId="26" fillId="0" borderId="14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178" fontId="26" fillId="0" borderId="19" xfId="0" applyNumberFormat="1" applyFont="1" applyFill="1" applyBorder="1" applyAlignment="1">
      <alignment horizontal="center" vertical="center"/>
    </xf>
    <xf numFmtId="178" fontId="26" fillId="0" borderId="21" xfId="0" applyNumberFormat="1" applyFont="1" applyFill="1" applyBorder="1" applyAlignment="1">
      <alignment horizontal="center" vertical="center"/>
    </xf>
    <xf numFmtId="178" fontId="26" fillId="0" borderId="14" xfId="0" applyNumberFormat="1" applyFont="1" applyFill="1" applyBorder="1" applyAlignment="1">
      <alignment horizontal="center" vertical="center"/>
    </xf>
    <xf numFmtId="182" fontId="26" fillId="0" borderId="17" xfId="0" applyNumberFormat="1" applyFont="1" applyFill="1" applyBorder="1" applyAlignment="1">
      <alignment horizontal="right" vertical="center"/>
    </xf>
    <xf numFmtId="182" fontId="26" fillId="0" borderId="19" xfId="0" applyNumberFormat="1" applyFont="1" applyFill="1" applyBorder="1" applyAlignment="1">
      <alignment horizontal="right" vertical="center"/>
    </xf>
    <xf numFmtId="182" fontId="26" fillId="0" borderId="21" xfId="0" applyNumberFormat="1" applyFont="1" applyFill="1" applyBorder="1" applyAlignment="1">
      <alignment horizontal="right" vertical="center"/>
    </xf>
    <xf numFmtId="182" fontId="26" fillId="0" borderId="27" xfId="0" applyNumberFormat="1" applyFont="1" applyFill="1" applyBorder="1" applyAlignment="1">
      <alignment horizontal="right" vertical="center"/>
    </xf>
    <xf numFmtId="182" fontId="26" fillId="0" borderId="10" xfId="0" applyNumberFormat="1" applyFont="1" applyFill="1" applyBorder="1" applyAlignment="1">
      <alignment horizontal="right" vertical="center"/>
    </xf>
    <xf numFmtId="182" fontId="26" fillId="0" borderId="31" xfId="0" applyNumberFormat="1" applyFont="1" applyFill="1" applyBorder="1" applyAlignment="1">
      <alignment horizontal="right" vertical="center"/>
    </xf>
    <xf numFmtId="177" fontId="0" fillId="0" borderId="23" xfId="0" applyNumberFormat="1" applyFill="1" applyBorder="1" applyAlignment="1">
      <alignment horizontal="center" vertical="center" shrinkToFit="1"/>
    </xf>
    <xf numFmtId="177" fontId="0" fillId="0" borderId="23" xfId="0" applyNumberFormat="1" applyFont="1" applyFill="1" applyBorder="1" applyAlignment="1">
      <alignment horizontal="right" vertical="center" shrinkToFit="1"/>
    </xf>
    <xf numFmtId="177" fontId="26" fillId="0" borderId="17" xfId="0" applyNumberFormat="1" applyFont="1" applyFill="1" applyBorder="1" applyAlignment="1">
      <alignment horizontal="right" vertical="center"/>
    </xf>
    <xf numFmtId="177" fontId="26" fillId="0" borderId="19" xfId="0" applyNumberFormat="1" applyFont="1" applyFill="1" applyBorder="1" applyAlignment="1">
      <alignment horizontal="right" vertical="center"/>
    </xf>
    <xf numFmtId="177" fontId="26" fillId="0" borderId="21" xfId="0" applyNumberFormat="1" applyFont="1" applyFill="1" applyBorder="1" applyAlignment="1">
      <alignment horizontal="right" vertical="center"/>
    </xf>
    <xf numFmtId="177" fontId="26" fillId="0" borderId="27" xfId="0" applyNumberFormat="1" applyFont="1" applyFill="1" applyBorder="1" applyAlignment="1">
      <alignment horizontal="right" vertical="center"/>
    </xf>
    <xf numFmtId="177" fontId="26" fillId="0" borderId="10" xfId="0" applyNumberFormat="1" applyFont="1" applyFill="1" applyBorder="1" applyAlignment="1">
      <alignment horizontal="right" vertical="center"/>
    </xf>
    <xf numFmtId="177" fontId="26" fillId="0" borderId="31" xfId="0" applyNumberFormat="1" applyFont="1" applyFill="1" applyBorder="1" applyAlignment="1">
      <alignment horizontal="right" vertical="center"/>
    </xf>
    <xf numFmtId="0" fontId="33" fillId="0" borderId="18" xfId="0" applyFont="1" applyBorder="1" applyAlignment="1">
      <alignment horizontal="center" vertical="center" shrinkToFit="1"/>
    </xf>
    <xf numFmtId="0" fontId="33" fillId="0" borderId="0" xfId="0" applyFont="1" applyBorder="1" applyAlignment="1">
      <alignment horizontal="center" vertical="center" shrinkToFit="1"/>
    </xf>
    <xf numFmtId="0" fontId="33" fillId="0" borderId="22" xfId="0" applyFont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177" fontId="26" fillId="0" borderId="17" xfId="0" applyNumberFormat="1" applyFont="1" applyFill="1" applyBorder="1" applyAlignment="1">
      <alignment horizontal="center" vertical="center"/>
    </xf>
    <xf numFmtId="177" fontId="26" fillId="0" borderId="19" xfId="0" applyNumberFormat="1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177" fontId="26" fillId="0" borderId="21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187" fontId="31" fillId="0" borderId="37" xfId="0" applyNumberFormat="1" applyFont="1" applyBorder="1" applyAlignment="1">
      <alignment horizontal="right" vertical="center" shrinkToFit="1"/>
    </xf>
    <xf numFmtId="187" fontId="31" fillId="0" borderId="38" xfId="0" applyNumberFormat="1" applyFont="1" applyBorder="1" applyAlignment="1">
      <alignment horizontal="right" vertical="center" shrinkToFit="1"/>
    </xf>
    <xf numFmtId="187" fontId="31" fillId="0" borderId="39" xfId="0" applyNumberFormat="1" applyFont="1" applyBorder="1" applyAlignment="1">
      <alignment horizontal="right" vertical="center" shrinkToFit="1"/>
    </xf>
    <xf numFmtId="187" fontId="2" fillId="0" borderId="37" xfId="0" applyNumberFormat="1" applyFont="1" applyBorder="1" applyAlignment="1">
      <alignment horizontal="right" vertical="center" shrinkToFit="1"/>
    </xf>
    <xf numFmtId="187" fontId="2" fillId="0" borderId="38" xfId="0" applyNumberFormat="1" applyFont="1" applyBorder="1" applyAlignment="1">
      <alignment horizontal="right" vertical="center" shrinkToFit="1"/>
    </xf>
    <xf numFmtId="187" fontId="2" fillId="0" borderId="39" xfId="0" applyNumberFormat="1" applyFont="1" applyBorder="1" applyAlignment="1">
      <alignment horizontal="right" vertical="center" shrinkToFit="1"/>
    </xf>
    <xf numFmtId="0" fontId="1" fillId="0" borderId="13" xfId="0" applyFont="1" applyFill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182" fontId="30" fillId="0" borderId="53" xfId="0" applyNumberFormat="1" applyFont="1" applyBorder="1" applyAlignment="1">
      <alignment horizontal="right" vertical="center"/>
    </xf>
    <xf numFmtId="182" fontId="30" fillId="0" borderId="54" xfId="0" applyNumberFormat="1" applyFont="1" applyBorder="1" applyAlignment="1">
      <alignment horizontal="right" vertical="center"/>
    </xf>
    <xf numFmtId="182" fontId="30" fillId="0" borderId="35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 textRotation="255"/>
    </xf>
    <xf numFmtId="0" fontId="1" fillId="0" borderId="13" xfId="0" applyFont="1" applyBorder="1" applyAlignment="1">
      <alignment horizontal="left" vertical="center"/>
    </xf>
    <xf numFmtId="0" fontId="42" fillId="0" borderId="13" xfId="0" applyFont="1" applyBorder="1" applyAlignment="1">
      <alignment horizontal="center" vertical="center" shrinkToFit="1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 shrinkToFit="1"/>
    </xf>
    <xf numFmtId="0" fontId="28" fillId="0" borderId="37" xfId="0" applyFont="1" applyFill="1" applyBorder="1" applyAlignment="1">
      <alignment horizontal="center" vertical="center" shrinkToFit="1"/>
    </xf>
    <xf numFmtId="0" fontId="28" fillId="0" borderId="39" xfId="0" applyFont="1" applyFill="1" applyBorder="1" applyAlignment="1">
      <alignment horizontal="center" vertical="center" shrinkToFit="1"/>
    </xf>
    <xf numFmtId="186" fontId="22" fillId="24" borderId="23" xfId="0" applyNumberFormat="1" applyFont="1" applyFill="1" applyBorder="1" applyAlignment="1" applyProtection="1">
      <alignment horizontal="center" vertical="center"/>
      <protection locked="0"/>
    </xf>
    <xf numFmtId="0" fontId="22" fillId="24" borderId="23" xfId="0" applyFont="1" applyFill="1" applyBorder="1" applyAlignment="1" applyProtection="1">
      <alignment horizontal="center" vertical="center"/>
      <protection locked="0"/>
    </xf>
    <xf numFmtId="0" fontId="28" fillId="0" borderId="37" xfId="0" applyFont="1" applyBorder="1" applyAlignment="1">
      <alignment horizontal="center" vertical="center" shrinkToFit="1"/>
    </xf>
    <xf numFmtId="0" fontId="28" fillId="0" borderId="39" xfId="0" applyFont="1" applyBorder="1" applyAlignment="1">
      <alignment horizontal="center" vertical="center" shrinkToFit="1"/>
    </xf>
    <xf numFmtId="0" fontId="28" fillId="0" borderId="24" xfId="0" applyFont="1" applyBorder="1" applyAlignment="1">
      <alignment horizontal="center" vertical="center" shrinkToFit="1"/>
    </xf>
    <xf numFmtId="0" fontId="28" fillId="0" borderId="23" xfId="0" applyFont="1" applyBorder="1" applyAlignment="1">
      <alignment horizontal="center" vertical="center" shrinkToFit="1"/>
    </xf>
    <xf numFmtId="0" fontId="28" fillId="0" borderId="12" xfId="0" applyFont="1" applyBorder="1" applyAlignment="1">
      <alignment horizontal="center" vertical="center" shrinkToFit="1"/>
    </xf>
    <xf numFmtId="0" fontId="28" fillId="0" borderId="13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22" fillId="0" borderId="19" xfId="0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8" fillId="0" borderId="53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 shrinkToFit="1"/>
    </xf>
    <xf numFmtId="0" fontId="34" fillId="0" borderId="25" xfId="0" applyFont="1" applyBorder="1" applyAlignment="1">
      <alignment horizontal="center" vertical="center" shrinkToFit="1"/>
    </xf>
    <xf numFmtId="0" fontId="22" fillId="24" borderId="23" xfId="0" applyFont="1" applyFill="1" applyBorder="1" applyAlignment="1" applyProtection="1">
      <alignment horizontal="center" vertical="center" shrinkToFit="1"/>
      <protection locked="0"/>
    </xf>
    <xf numFmtId="0" fontId="28" fillId="0" borderId="40" xfId="0" applyFont="1" applyBorder="1" applyAlignment="1">
      <alignment horizontal="center" vertical="center" shrinkToFit="1"/>
    </xf>
    <xf numFmtId="0" fontId="28" fillId="0" borderId="23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textRotation="255" shrinkToFit="1"/>
    </xf>
    <xf numFmtId="0" fontId="22" fillId="0" borderId="21" xfId="0" applyFont="1" applyBorder="1" applyAlignment="1">
      <alignment horizontal="center" vertical="center" textRotation="255" shrinkToFit="1"/>
    </xf>
    <xf numFmtId="0" fontId="22" fillId="0" borderId="18" xfId="0" applyFont="1" applyBorder="1" applyAlignment="1">
      <alignment horizontal="center" vertical="center" textRotation="255" shrinkToFit="1"/>
    </xf>
    <xf numFmtId="0" fontId="22" fillId="0" borderId="22" xfId="0" applyFont="1" applyBorder="1" applyAlignment="1">
      <alignment horizontal="center" vertical="center" textRotation="255" shrinkToFit="1"/>
    </xf>
    <xf numFmtId="0" fontId="28" fillId="21" borderId="23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6</xdr:row>
      <xdr:rowOff>9525</xdr:rowOff>
    </xdr:from>
    <xdr:to>
      <xdr:col>27</xdr:col>
      <xdr:colOff>161925</xdr:colOff>
      <xdr:row>7</xdr:row>
      <xdr:rowOff>123825</xdr:rowOff>
    </xdr:to>
    <xdr:sp>
      <xdr:nvSpPr>
        <xdr:cNvPr id="1" name="Line 1"/>
        <xdr:cNvSpPr>
          <a:spLocks/>
        </xdr:cNvSpPr>
      </xdr:nvSpPr>
      <xdr:spPr>
        <a:xfrm flipV="1">
          <a:off x="3933825" y="1066800"/>
          <a:ext cx="666750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9525</xdr:rowOff>
    </xdr:from>
    <xdr:to>
      <xdr:col>35</xdr:col>
      <xdr:colOff>161925</xdr:colOff>
      <xdr:row>7</xdr:row>
      <xdr:rowOff>123825</xdr:rowOff>
    </xdr:to>
    <xdr:sp>
      <xdr:nvSpPr>
        <xdr:cNvPr id="2" name="Line 3"/>
        <xdr:cNvSpPr>
          <a:spLocks/>
        </xdr:cNvSpPr>
      </xdr:nvSpPr>
      <xdr:spPr>
        <a:xfrm flipV="1">
          <a:off x="5276850" y="1066800"/>
          <a:ext cx="647700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142875</xdr:colOff>
      <xdr:row>5</xdr:row>
      <xdr:rowOff>123825</xdr:rowOff>
    </xdr:from>
    <xdr:to>
      <xdr:col>42</xdr:col>
      <xdr:colOff>190500</xdr:colOff>
      <xdr:row>7</xdr:row>
      <xdr:rowOff>180975</xdr:rowOff>
    </xdr:to>
    <xdr:sp>
      <xdr:nvSpPr>
        <xdr:cNvPr id="3" name="Line 4"/>
        <xdr:cNvSpPr>
          <a:spLocks/>
        </xdr:cNvSpPr>
      </xdr:nvSpPr>
      <xdr:spPr>
        <a:xfrm flipV="1">
          <a:off x="6391275" y="1038225"/>
          <a:ext cx="69532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28575</xdr:colOff>
      <xdr:row>13</xdr:row>
      <xdr:rowOff>190500</xdr:rowOff>
    </xdr:from>
    <xdr:to>
      <xdr:col>44</xdr:col>
      <xdr:colOff>0</xdr:colOff>
      <xdr:row>14</xdr:row>
      <xdr:rowOff>0</xdr:rowOff>
    </xdr:to>
    <xdr:sp>
      <xdr:nvSpPr>
        <xdr:cNvPr id="4" name="Line 13"/>
        <xdr:cNvSpPr>
          <a:spLocks/>
        </xdr:cNvSpPr>
      </xdr:nvSpPr>
      <xdr:spPr>
        <a:xfrm>
          <a:off x="7115175" y="25431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28575</xdr:colOff>
      <xdr:row>2</xdr:row>
      <xdr:rowOff>9525</xdr:rowOff>
    </xdr:from>
    <xdr:to>
      <xdr:col>44</xdr:col>
      <xdr:colOff>0</xdr:colOff>
      <xdr:row>2</xdr:row>
      <xdr:rowOff>9525</xdr:rowOff>
    </xdr:to>
    <xdr:sp>
      <xdr:nvSpPr>
        <xdr:cNvPr id="5" name="Line 14"/>
        <xdr:cNvSpPr>
          <a:spLocks/>
        </xdr:cNvSpPr>
      </xdr:nvSpPr>
      <xdr:spPr>
        <a:xfrm>
          <a:off x="7115175" y="4953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19050</xdr:rowOff>
    </xdr:from>
    <xdr:to>
      <xdr:col>39</xdr:col>
      <xdr:colOff>19050</xdr:colOff>
      <xdr:row>7</xdr:row>
      <xdr:rowOff>123825</xdr:rowOff>
    </xdr:to>
    <xdr:sp>
      <xdr:nvSpPr>
        <xdr:cNvPr id="6" name="Line 16"/>
        <xdr:cNvSpPr>
          <a:spLocks/>
        </xdr:cNvSpPr>
      </xdr:nvSpPr>
      <xdr:spPr>
        <a:xfrm flipV="1">
          <a:off x="5924550" y="1076325"/>
          <a:ext cx="504825" cy="285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</xdr:colOff>
      <xdr:row>6</xdr:row>
      <xdr:rowOff>28575</xdr:rowOff>
    </xdr:from>
    <xdr:to>
      <xdr:col>32</xdr:col>
      <xdr:colOff>0</xdr:colOff>
      <xdr:row>7</xdr:row>
      <xdr:rowOff>142875</xdr:rowOff>
    </xdr:to>
    <xdr:sp>
      <xdr:nvSpPr>
        <xdr:cNvPr id="7" name="Line 1"/>
        <xdr:cNvSpPr>
          <a:spLocks/>
        </xdr:cNvSpPr>
      </xdr:nvSpPr>
      <xdr:spPr>
        <a:xfrm flipV="1">
          <a:off x="4610100" y="1085850"/>
          <a:ext cx="666750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7362825" y="76104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7362825" y="76104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7362825" y="76104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7362825" y="76104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7362825" y="76104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7362825" y="761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7" name="Line 7"/>
        <xdr:cNvSpPr>
          <a:spLocks/>
        </xdr:cNvSpPr>
      </xdr:nvSpPr>
      <xdr:spPr>
        <a:xfrm>
          <a:off x="7362825" y="761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7362825" y="761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9" name="Line 9"/>
        <xdr:cNvSpPr>
          <a:spLocks/>
        </xdr:cNvSpPr>
      </xdr:nvSpPr>
      <xdr:spPr>
        <a:xfrm>
          <a:off x="7362825" y="761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7362825" y="761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7362825" y="761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12" name="Line 12"/>
        <xdr:cNvSpPr>
          <a:spLocks/>
        </xdr:cNvSpPr>
      </xdr:nvSpPr>
      <xdr:spPr>
        <a:xfrm>
          <a:off x="7362825" y="761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13" name="Line 13"/>
        <xdr:cNvSpPr>
          <a:spLocks/>
        </xdr:cNvSpPr>
      </xdr:nvSpPr>
      <xdr:spPr>
        <a:xfrm>
          <a:off x="7362825" y="76104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14" name="Line 14"/>
        <xdr:cNvSpPr>
          <a:spLocks/>
        </xdr:cNvSpPr>
      </xdr:nvSpPr>
      <xdr:spPr>
        <a:xfrm>
          <a:off x="7362825" y="76104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15" name="Line 1"/>
        <xdr:cNvSpPr>
          <a:spLocks/>
        </xdr:cNvSpPr>
      </xdr:nvSpPr>
      <xdr:spPr>
        <a:xfrm flipV="1">
          <a:off x="7362825" y="76104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16" name="Line 2"/>
        <xdr:cNvSpPr>
          <a:spLocks/>
        </xdr:cNvSpPr>
      </xdr:nvSpPr>
      <xdr:spPr>
        <a:xfrm flipV="1">
          <a:off x="7362825" y="76104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17" name="Line 3"/>
        <xdr:cNvSpPr>
          <a:spLocks/>
        </xdr:cNvSpPr>
      </xdr:nvSpPr>
      <xdr:spPr>
        <a:xfrm flipV="1">
          <a:off x="7362825" y="76104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18" name="Line 4"/>
        <xdr:cNvSpPr>
          <a:spLocks/>
        </xdr:cNvSpPr>
      </xdr:nvSpPr>
      <xdr:spPr>
        <a:xfrm flipV="1">
          <a:off x="7362825" y="76104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19" name="Line 5"/>
        <xdr:cNvSpPr>
          <a:spLocks/>
        </xdr:cNvSpPr>
      </xdr:nvSpPr>
      <xdr:spPr>
        <a:xfrm flipV="1">
          <a:off x="7362825" y="76104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20" name="Line 6"/>
        <xdr:cNvSpPr>
          <a:spLocks/>
        </xdr:cNvSpPr>
      </xdr:nvSpPr>
      <xdr:spPr>
        <a:xfrm flipV="1">
          <a:off x="7362825" y="761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21" name="Line 7"/>
        <xdr:cNvSpPr>
          <a:spLocks/>
        </xdr:cNvSpPr>
      </xdr:nvSpPr>
      <xdr:spPr>
        <a:xfrm>
          <a:off x="7362825" y="761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22" name="Line 8"/>
        <xdr:cNvSpPr>
          <a:spLocks/>
        </xdr:cNvSpPr>
      </xdr:nvSpPr>
      <xdr:spPr>
        <a:xfrm flipV="1">
          <a:off x="7362825" y="761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23" name="Line 9"/>
        <xdr:cNvSpPr>
          <a:spLocks/>
        </xdr:cNvSpPr>
      </xdr:nvSpPr>
      <xdr:spPr>
        <a:xfrm>
          <a:off x="7362825" y="761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24" name="Line 10"/>
        <xdr:cNvSpPr>
          <a:spLocks/>
        </xdr:cNvSpPr>
      </xdr:nvSpPr>
      <xdr:spPr>
        <a:xfrm flipV="1">
          <a:off x="7362825" y="761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25" name="Line 11"/>
        <xdr:cNvSpPr>
          <a:spLocks/>
        </xdr:cNvSpPr>
      </xdr:nvSpPr>
      <xdr:spPr>
        <a:xfrm flipV="1">
          <a:off x="7362825" y="761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26" name="Line 12"/>
        <xdr:cNvSpPr>
          <a:spLocks/>
        </xdr:cNvSpPr>
      </xdr:nvSpPr>
      <xdr:spPr>
        <a:xfrm>
          <a:off x="7362825" y="761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27" name="Line 13"/>
        <xdr:cNvSpPr>
          <a:spLocks/>
        </xdr:cNvSpPr>
      </xdr:nvSpPr>
      <xdr:spPr>
        <a:xfrm>
          <a:off x="7362825" y="76104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28" name="Line 14"/>
        <xdr:cNvSpPr>
          <a:spLocks/>
        </xdr:cNvSpPr>
      </xdr:nvSpPr>
      <xdr:spPr>
        <a:xfrm>
          <a:off x="7362825" y="76104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29" name="Line 1"/>
        <xdr:cNvSpPr>
          <a:spLocks/>
        </xdr:cNvSpPr>
      </xdr:nvSpPr>
      <xdr:spPr>
        <a:xfrm flipV="1">
          <a:off x="7362825" y="76104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30" name="Line 2"/>
        <xdr:cNvSpPr>
          <a:spLocks/>
        </xdr:cNvSpPr>
      </xdr:nvSpPr>
      <xdr:spPr>
        <a:xfrm flipV="1">
          <a:off x="7362825" y="76104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31" name="Line 3"/>
        <xdr:cNvSpPr>
          <a:spLocks/>
        </xdr:cNvSpPr>
      </xdr:nvSpPr>
      <xdr:spPr>
        <a:xfrm flipV="1">
          <a:off x="7362825" y="76104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32" name="Line 4"/>
        <xdr:cNvSpPr>
          <a:spLocks/>
        </xdr:cNvSpPr>
      </xdr:nvSpPr>
      <xdr:spPr>
        <a:xfrm flipV="1">
          <a:off x="7362825" y="76104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33" name="Line 5"/>
        <xdr:cNvSpPr>
          <a:spLocks/>
        </xdr:cNvSpPr>
      </xdr:nvSpPr>
      <xdr:spPr>
        <a:xfrm flipV="1">
          <a:off x="7362825" y="76104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34" name="Line 6"/>
        <xdr:cNvSpPr>
          <a:spLocks/>
        </xdr:cNvSpPr>
      </xdr:nvSpPr>
      <xdr:spPr>
        <a:xfrm flipV="1">
          <a:off x="7362825" y="761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35" name="Line 7"/>
        <xdr:cNvSpPr>
          <a:spLocks/>
        </xdr:cNvSpPr>
      </xdr:nvSpPr>
      <xdr:spPr>
        <a:xfrm>
          <a:off x="7362825" y="761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36" name="Line 8"/>
        <xdr:cNvSpPr>
          <a:spLocks/>
        </xdr:cNvSpPr>
      </xdr:nvSpPr>
      <xdr:spPr>
        <a:xfrm flipV="1">
          <a:off x="7362825" y="761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37" name="Line 9"/>
        <xdr:cNvSpPr>
          <a:spLocks/>
        </xdr:cNvSpPr>
      </xdr:nvSpPr>
      <xdr:spPr>
        <a:xfrm>
          <a:off x="7362825" y="761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38" name="Line 10"/>
        <xdr:cNvSpPr>
          <a:spLocks/>
        </xdr:cNvSpPr>
      </xdr:nvSpPr>
      <xdr:spPr>
        <a:xfrm flipV="1">
          <a:off x="7362825" y="761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39" name="Line 11"/>
        <xdr:cNvSpPr>
          <a:spLocks/>
        </xdr:cNvSpPr>
      </xdr:nvSpPr>
      <xdr:spPr>
        <a:xfrm flipV="1">
          <a:off x="7362825" y="761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40" name="Line 12"/>
        <xdr:cNvSpPr>
          <a:spLocks/>
        </xdr:cNvSpPr>
      </xdr:nvSpPr>
      <xdr:spPr>
        <a:xfrm>
          <a:off x="7362825" y="761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41" name="Line 13"/>
        <xdr:cNvSpPr>
          <a:spLocks/>
        </xdr:cNvSpPr>
      </xdr:nvSpPr>
      <xdr:spPr>
        <a:xfrm>
          <a:off x="7362825" y="76104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42" name="Line 14"/>
        <xdr:cNvSpPr>
          <a:spLocks/>
        </xdr:cNvSpPr>
      </xdr:nvSpPr>
      <xdr:spPr>
        <a:xfrm>
          <a:off x="7362825" y="76104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43" name="Line 1"/>
        <xdr:cNvSpPr>
          <a:spLocks/>
        </xdr:cNvSpPr>
      </xdr:nvSpPr>
      <xdr:spPr>
        <a:xfrm flipV="1">
          <a:off x="7362825" y="76104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44" name="Line 2"/>
        <xdr:cNvSpPr>
          <a:spLocks/>
        </xdr:cNvSpPr>
      </xdr:nvSpPr>
      <xdr:spPr>
        <a:xfrm flipV="1">
          <a:off x="7362825" y="76104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45" name="Line 3"/>
        <xdr:cNvSpPr>
          <a:spLocks/>
        </xdr:cNvSpPr>
      </xdr:nvSpPr>
      <xdr:spPr>
        <a:xfrm flipV="1">
          <a:off x="7362825" y="76104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46" name="Line 4"/>
        <xdr:cNvSpPr>
          <a:spLocks/>
        </xdr:cNvSpPr>
      </xdr:nvSpPr>
      <xdr:spPr>
        <a:xfrm flipV="1">
          <a:off x="7362825" y="76104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47" name="Line 5"/>
        <xdr:cNvSpPr>
          <a:spLocks/>
        </xdr:cNvSpPr>
      </xdr:nvSpPr>
      <xdr:spPr>
        <a:xfrm flipV="1">
          <a:off x="7362825" y="76104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48" name="Line 6"/>
        <xdr:cNvSpPr>
          <a:spLocks/>
        </xdr:cNvSpPr>
      </xdr:nvSpPr>
      <xdr:spPr>
        <a:xfrm flipV="1">
          <a:off x="7362825" y="761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49" name="Line 7"/>
        <xdr:cNvSpPr>
          <a:spLocks/>
        </xdr:cNvSpPr>
      </xdr:nvSpPr>
      <xdr:spPr>
        <a:xfrm>
          <a:off x="7362825" y="761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50" name="Line 8"/>
        <xdr:cNvSpPr>
          <a:spLocks/>
        </xdr:cNvSpPr>
      </xdr:nvSpPr>
      <xdr:spPr>
        <a:xfrm flipV="1">
          <a:off x="7362825" y="761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51" name="Line 9"/>
        <xdr:cNvSpPr>
          <a:spLocks/>
        </xdr:cNvSpPr>
      </xdr:nvSpPr>
      <xdr:spPr>
        <a:xfrm>
          <a:off x="7362825" y="761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52" name="Line 10"/>
        <xdr:cNvSpPr>
          <a:spLocks/>
        </xdr:cNvSpPr>
      </xdr:nvSpPr>
      <xdr:spPr>
        <a:xfrm flipV="1">
          <a:off x="7362825" y="761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53" name="Line 11"/>
        <xdr:cNvSpPr>
          <a:spLocks/>
        </xdr:cNvSpPr>
      </xdr:nvSpPr>
      <xdr:spPr>
        <a:xfrm flipV="1">
          <a:off x="7362825" y="761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54" name="Line 12"/>
        <xdr:cNvSpPr>
          <a:spLocks/>
        </xdr:cNvSpPr>
      </xdr:nvSpPr>
      <xdr:spPr>
        <a:xfrm>
          <a:off x="7362825" y="761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55" name="Line 13"/>
        <xdr:cNvSpPr>
          <a:spLocks/>
        </xdr:cNvSpPr>
      </xdr:nvSpPr>
      <xdr:spPr>
        <a:xfrm>
          <a:off x="7362825" y="76104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56" name="Line 14"/>
        <xdr:cNvSpPr>
          <a:spLocks/>
        </xdr:cNvSpPr>
      </xdr:nvSpPr>
      <xdr:spPr>
        <a:xfrm>
          <a:off x="7362825" y="76104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57" name="Line 1"/>
        <xdr:cNvSpPr>
          <a:spLocks/>
        </xdr:cNvSpPr>
      </xdr:nvSpPr>
      <xdr:spPr>
        <a:xfrm flipV="1">
          <a:off x="7362825" y="76104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58" name="Line 2"/>
        <xdr:cNvSpPr>
          <a:spLocks/>
        </xdr:cNvSpPr>
      </xdr:nvSpPr>
      <xdr:spPr>
        <a:xfrm flipV="1">
          <a:off x="7362825" y="76104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59" name="Line 3"/>
        <xdr:cNvSpPr>
          <a:spLocks/>
        </xdr:cNvSpPr>
      </xdr:nvSpPr>
      <xdr:spPr>
        <a:xfrm flipV="1">
          <a:off x="7362825" y="76104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60" name="Line 4"/>
        <xdr:cNvSpPr>
          <a:spLocks/>
        </xdr:cNvSpPr>
      </xdr:nvSpPr>
      <xdr:spPr>
        <a:xfrm flipV="1">
          <a:off x="7362825" y="76104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61" name="Line 5"/>
        <xdr:cNvSpPr>
          <a:spLocks/>
        </xdr:cNvSpPr>
      </xdr:nvSpPr>
      <xdr:spPr>
        <a:xfrm flipV="1">
          <a:off x="7362825" y="76104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62" name="Line 6"/>
        <xdr:cNvSpPr>
          <a:spLocks/>
        </xdr:cNvSpPr>
      </xdr:nvSpPr>
      <xdr:spPr>
        <a:xfrm flipV="1">
          <a:off x="7362825" y="761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63" name="Line 7"/>
        <xdr:cNvSpPr>
          <a:spLocks/>
        </xdr:cNvSpPr>
      </xdr:nvSpPr>
      <xdr:spPr>
        <a:xfrm>
          <a:off x="7362825" y="761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64" name="Line 8"/>
        <xdr:cNvSpPr>
          <a:spLocks/>
        </xdr:cNvSpPr>
      </xdr:nvSpPr>
      <xdr:spPr>
        <a:xfrm flipV="1">
          <a:off x="7362825" y="761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65" name="Line 9"/>
        <xdr:cNvSpPr>
          <a:spLocks/>
        </xdr:cNvSpPr>
      </xdr:nvSpPr>
      <xdr:spPr>
        <a:xfrm>
          <a:off x="7362825" y="761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66" name="Line 10"/>
        <xdr:cNvSpPr>
          <a:spLocks/>
        </xdr:cNvSpPr>
      </xdr:nvSpPr>
      <xdr:spPr>
        <a:xfrm flipV="1">
          <a:off x="7362825" y="761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67" name="Line 11"/>
        <xdr:cNvSpPr>
          <a:spLocks/>
        </xdr:cNvSpPr>
      </xdr:nvSpPr>
      <xdr:spPr>
        <a:xfrm flipV="1">
          <a:off x="7362825" y="761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68" name="Line 12"/>
        <xdr:cNvSpPr>
          <a:spLocks/>
        </xdr:cNvSpPr>
      </xdr:nvSpPr>
      <xdr:spPr>
        <a:xfrm>
          <a:off x="7362825" y="761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69" name="Line 13"/>
        <xdr:cNvSpPr>
          <a:spLocks/>
        </xdr:cNvSpPr>
      </xdr:nvSpPr>
      <xdr:spPr>
        <a:xfrm>
          <a:off x="7362825" y="76104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295275</xdr:rowOff>
    </xdr:from>
    <xdr:to>
      <xdr:col>11</xdr:col>
      <xdr:colOff>0</xdr:colOff>
      <xdr:row>25</xdr:row>
      <xdr:rowOff>0</xdr:rowOff>
    </xdr:to>
    <xdr:sp>
      <xdr:nvSpPr>
        <xdr:cNvPr id="70" name="Line 14"/>
        <xdr:cNvSpPr>
          <a:spLocks/>
        </xdr:cNvSpPr>
      </xdr:nvSpPr>
      <xdr:spPr>
        <a:xfrm>
          <a:off x="7362825" y="76104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61"/>
  <sheetViews>
    <sheetView view="pageBreakPreview" zoomScaleSheetLayoutView="100" zoomScalePageLayoutView="0" workbookViewId="0" topLeftCell="A1">
      <selection activeCell="AE2" sqref="AE2:AO2"/>
    </sheetView>
  </sheetViews>
  <sheetFormatPr defaultColWidth="9.00390625" defaultRowHeight="13.5"/>
  <cols>
    <col min="1" max="1" width="2.125" style="0" customWidth="1"/>
    <col min="2" max="2" width="2.25390625" style="0" customWidth="1"/>
    <col min="3" max="5" width="2.125" style="0" customWidth="1"/>
    <col min="6" max="6" width="1.875" style="0" customWidth="1"/>
    <col min="7" max="12" width="2.125" style="0" customWidth="1"/>
    <col min="13" max="13" width="1.75390625" style="0" customWidth="1"/>
    <col min="14" max="14" width="2.625" style="0" customWidth="1"/>
    <col min="15" max="19" width="2.125" style="0" customWidth="1"/>
    <col min="20" max="20" width="2.50390625" style="0" customWidth="1"/>
    <col min="21" max="22" width="2.125" style="0" customWidth="1"/>
    <col min="23" max="23" width="2.375" style="0" customWidth="1"/>
    <col min="24" max="25" width="2.125" style="0" customWidth="1"/>
    <col min="26" max="26" width="2.375" style="0" customWidth="1"/>
    <col min="27" max="29" width="2.125" style="0" customWidth="1"/>
    <col min="30" max="30" width="2.50390625" style="0" customWidth="1"/>
    <col min="31" max="42" width="2.125" style="0" customWidth="1"/>
    <col min="43" max="43" width="2.50390625" style="0" customWidth="1"/>
    <col min="44" max="44" width="0.37109375" style="0" customWidth="1"/>
    <col min="45" max="45" width="2.125" style="0" customWidth="1"/>
    <col min="46" max="46" width="38.50390625" style="0" customWidth="1"/>
    <col min="47" max="47" width="8.625" style="0" customWidth="1"/>
    <col min="48" max="48" width="7.875" style="0" customWidth="1"/>
    <col min="49" max="68" width="2.125" style="0" customWidth="1"/>
  </cols>
  <sheetData>
    <row r="1" spans="1:43" ht="15.75" customHeight="1">
      <c r="A1" s="210" t="s">
        <v>164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</row>
    <row r="2" spans="1:42" ht="22.5" customHeight="1">
      <c r="A2" s="2"/>
      <c r="B2" s="312" t="s">
        <v>156</v>
      </c>
      <c r="C2" s="312"/>
      <c r="D2" s="312"/>
      <c r="E2" s="312"/>
      <c r="F2" s="312"/>
      <c r="G2" s="313" t="str">
        <f>+'入力シート'!D4</f>
        <v>一般＆結核病床病院</v>
      </c>
      <c r="H2" s="313"/>
      <c r="I2" s="313"/>
      <c r="J2" s="313"/>
      <c r="K2" s="313"/>
      <c r="L2" s="313"/>
      <c r="M2" s="313"/>
      <c r="N2" s="313"/>
      <c r="O2" s="313"/>
      <c r="P2" s="313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  <c r="AE2" s="228">
        <f>+'入力シート'!D2</f>
        <v>0</v>
      </c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4" t="s">
        <v>1</v>
      </c>
    </row>
    <row r="3" spans="1:46" ht="11.25" customHeight="1">
      <c r="A3" s="314" t="s">
        <v>2</v>
      </c>
      <c r="B3" s="315"/>
      <c r="C3" s="315"/>
      <c r="D3" s="315"/>
      <c r="E3" s="315"/>
      <c r="F3" s="316"/>
      <c r="G3" s="318">
        <f>+'入力シート'!D3</f>
        <v>0</v>
      </c>
      <c r="H3" s="319"/>
      <c r="I3" s="319"/>
      <c r="J3" s="319"/>
      <c r="K3" s="319"/>
      <c r="L3" s="319"/>
      <c r="M3" s="319"/>
      <c r="N3" s="319"/>
      <c r="O3" s="319"/>
      <c r="P3" s="320"/>
      <c r="Q3" s="298" t="s">
        <v>3</v>
      </c>
      <c r="R3" s="299"/>
      <c r="S3" s="299"/>
      <c r="T3" s="300"/>
      <c r="U3" s="6"/>
      <c r="V3" s="128">
        <f>'入力シート'!G19</f>
        <v>0</v>
      </c>
      <c r="W3" s="128"/>
      <c r="X3" s="129"/>
      <c r="Y3" s="176" t="s">
        <v>4</v>
      </c>
      <c r="Z3" s="177"/>
      <c r="AA3" s="177"/>
      <c r="AB3" s="178"/>
      <c r="AC3" s="6"/>
      <c r="AD3" s="179" t="e">
        <f>ROUNDDOWN('入力シート'!D20/'入力シート'!G20,1)</f>
        <v>#DIV/0!</v>
      </c>
      <c r="AE3" s="179"/>
      <c r="AF3" s="179"/>
      <c r="AG3" s="179"/>
      <c r="AH3" s="179"/>
      <c r="AI3" s="181" t="s">
        <v>5</v>
      </c>
      <c r="AJ3" s="182"/>
      <c r="AK3" s="182"/>
      <c r="AL3" s="183"/>
      <c r="AM3" s="187">
        <f>+'入力シート'!D5</f>
        <v>0</v>
      </c>
      <c r="AN3" s="187"/>
      <c r="AO3" s="187"/>
      <c r="AP3" s="187"/>
      <c r="AQ3" s="188"/>
      <c r="AT3" s="7" t="s">
        <v>6</v>
      </c>
    </row>
    <row r="4" spans="1:46" ht="11.25" customHeight="1">
      <c r="A4" s="317"/>
      <c r="B4" s="256"/>
      <c r="C4" s="256"/>
      <c r="D4" s="256"/>
      <c r="E4" s="256"/>
      <c r="F4" s="257"/>
      <c r="G4" s="321"/>
      <c r="H4" s="322"/>
      <c r="I4" s="322"/>
      <c r="J4" s="322"/>
      <c r="K4" s="322"/>
      <c r="L4" s="322"/>
      <c r="M4" s="322"/>
      <c r="N4" s="322"/>
      <c r="O4" s="322"/>
      <c r="P4" s="323"/>
      <c r="Q4" s="301"/>
      <c r="R4" s="302"/>
      <c r="S4" s="302"/>
      <c r="T4" s="303"/>
      <c r="U4" s="57" t="s">
        <v>7</v>
      </c>
      <c r="V4" s="130"/>
      <c r="W4" s="130"/>
      <c r="X4" s="131"/>
      <c r="Y4" s="135"/>
      <c r="Z4" s="136"/>
      <c r="AA4" s="136"/>
      <c r="AB4" s="137"/>
      <c r="AC4" s="57" t="s">
        <v>8</v>
      </c>
      <c r="AD4" s="180"/>
      <c r="AE4" s="180"/>
      <c r="AF4" s="180"/>
      <c r="AG4" s="180"/>
      <c r="AH4" s="180"/>
      <c r="AI4" s="184"/>
      <c r="AJ4" s="185"/>
      <c r="AK4" s="185"/>
      <c r="AL4" s="186"/>
      <c r="AM4" s="189"/>
      <c r="AN4" s="189"/>
      <c r="AO4" s="189"/>
      <c r="AP4" s="189"/>
      <c r="AQ4" s="190"/>
      <c r="AT4" s="7" t="s">
        <v>9</v>
      </c>
    </row>
    <row r="5" spans="1:46" ht="11.25" customHeight="1">
      <c r="A5" s="224" t="s">
        <v>10</v>
      </c>
      <c r="B5" s="132" t="s">
        <v>11</v>
      </c>
      <c r="C5" s="133"/>
      <c r="D5" s="133"/>
      <c r="E5" s="133"/>
      <c r="F5" s="134"/>
      <c r="G5" s="132" t="s">
        <v>12</v>
      </c>
      <c r="H5" s="133"/>
      <c r="I5" s="133"/>
      <c r="J5" s="133"/>
      <c r="K5" s="134"/>
      <c r="L5" s="132" t="s">
        <v>13</v>
      </c>
      <c r="M5" s="133"/>
      <c r="N5" s="133"/>
      <c r="O5" s="133"/>
      <c r="P5" s="134"/>
      <c r="Q5" s="132" t="s">
        <v>152</v>
      </c>
      <c r="R5" s="133"/>
      <c r="S5" s="133"/>
      <c r="T5" s="134"/>
      <c r="U5" s="132" t="s">
        <v>14</v>
      </c>
      <c r="V5" s="133"/>
      <c r="W5" s="133"/>
      <c r="X5" s="134"/>
      <c r="Y5" s="132" t="s">
        <v>15</v>
      </c>
      <c r="Z5" s="133"/>
      <c r="AA5" s="133"/>
      <c r="AB5" s="134"/>
      <c r="AC5" s="132" t="s">
        <v>16</v>
      </c>
      <c r="AD5" s="133"/>
      <c r="AE5" s="133"/>
      <c r="AF5" s="134"/>
      <c r="AG5" s="132" t="s">
        <v>17</v>
      </c>
      <c r="AH5" s="133"/>
      <c r="AI5" s="133"/>
      <c r="AJ5" s="134"/>
      <c r="AK5" s="132" t="s">
        <v>18</v>
      </c>
      <c r="AL5" s="133"/>
      <c r="AM5" s="133"/>
      <c r="AN5" s="138" t="s">
        <v>19</v>
      </c>
      <c r="AO5" s="133"/>
      <c r="AP5" s="133"/>
      <c r="AQ5" s="139"/>
      <c r="AT5" s="7" t="s">
        <v>148</v>
      </c>
    </row>
    <row r="6" spans="1:46" ht="11.25" customHeight="1">
      <c r="A6" s="225"/>
      <c r="B6" s="135"/>
      <c r="C6" s="136"/>
      <c r="D6" s="136"/>
      <c r="E6" s="136"/>
      <c r="F6" s="137"/>
      <c r="G6" s="135"/>
      <c r="H6" s="136"/>
      <c r="I6" s="136"/>
      <c r="J6" s="136"/>
      <c r="K6" s="137"/>
      <c r="L6" s="135"/>
      <c r="M6" s="136"/>
      <c r="N6" s="136"/>
      <c r="O6" s="136"/>
      <c r="P6" s="137"/>
      <c r="Q6" s="135"/>
      <c r="R6" s="136"/>
      <c r="S6" s="136"/>
      <c r="T6" s="137"/>
      <c r="U6" s="135"/>
      <c r="V6" s="136"/>
      <c r="W6" s="136"/>
      <c r="X6" s="137"/>
      <c r="Y6" s="135"/>
      <c r="Z6" s="136"/>
      <c r="AA6" s="136"/>
      <c r="AB6" s="137"/>
      <c r="AC6" s="135"/>
      <c r="AD6" s="136"/>
      <c r="AE6" s="136"/>
      <c r="AF6" s="137"/>
      <c r="AG6" s="135"/>
      <c r="AH6" s="136"/>
      <c r="AI6" s="136"/>
      <c r="AJ6" s="137"/>
      <c r="AK6" s="135"/>
      <c r="AL6" s="136"/>
      <c r="AM6" s="136"/>
      <c r="AN6" s="140"/>
      <c r="AO6" s="141"/>
      <c r="AP6" s="141"/>
      <c r="AQ6" s="142"/>
      <c r="AT6" s="7" t="s">
        <v>155</v>
      </c>
    </row>
    <row r="7" spans="1:46" ht="14.25" customHeight="1">
      <c r="A7" s="225"/>
      <c r="B7" s="132" t="s">
        <v>21</v>
      </c>
      <c r="C7" s="133"/>
      <c r="D7" s="133"/>
      <c r="E7" s="133"/>
      <c r="F7" s="134"/>
      <c r="G7" s="16"/>
      <c r="H7" s="324" t="e">
        <f>ROUNDDOWN('入力シート'!D6/'入力シート'!G6,1)</f>
        <v>#DIV/0!</v>
      </c>
      <c r="I7" s="324"/>
      <c r="J7" s="324"/>
      <c r="K7" s="325"/>
      <c r="L7" s="16"/>
      <c r="M7" s="329" t="e">
        <f>+H7-R7-V7</f>
        <v>#DIV/0!</v>
      </c>
      <c r="N7" s="329"/>
      <c r="O7" s="329"/>
      <c r="P7" s="330"/>
      <c r="Q7" s="42"/>
      <c r="R7" s="214" t="e">
        <f>ROUNDDOWN(('入力シート'!D8+'入力シート'!D9+'入力シート'!D10)/'入力シート'!G6,1)</f>
        <v>#DIV/0!</v>
      </c>
      <c r="S7" s="214"/>
      <c r="T7" s="215"/>
      <c r="U7" s="42"/>
      <c r="V7" s="214">
        <f>IF('入力シート'!D11=0,0,ROUNDDOWN('入力シート'!D11/'入力シート'!G6,1))</f>
        <v>0</v>
      </c>
      <c r="W7" s="214"/>
      <c r="X7" s="215"/>
      <c r="Y7" s="43"/>
      <c r="Z7" s="217"/>
      <c r="AA7" s="217"/>
      <c r="AB7" s="218"/>
      <c r="AC7" s="43"/>
      <c r="AD7" s="167"/>
      <c r="AE7" s="167"/>
      <c r="AF7" s="168"/>
      <c r="AG7" s="43"/>
      <c r="AH7" s="217"/>
      <c r="AI7" s="217"/>
      <c r="AJ7" s="218"/>
      <c r="AK7" s="43"/>
      <c r="AL7" s="147"/>
      <c r="AM7" s="147"/>
      <c r="AN7" s="96"/>
      <c r="AO7" s="147"/>
      <c r="AP7" s="147"/>
      <c r="AQ7" s="161"/>
      <c r="AT7" s="37" t="s">
        <v>20</v>
      </c>
    </row>
    <row r="8" spans="1:46" ht="14.25" customHeight="1">
      <c r="A8" s="225"/>
      <c r="B8" s="135"/>
      <c r="C8" s="136"/>
      <c r="D8" s="136"/>
      <c r="E8" s="136"/>
      <c r="F8" s="137"/>
      <c r="G8" s="57" t="s">
        <v>23</v>
      </c>
      <c r="H8" s="326"/>
      <c r="I8" s="326"/>
      <c r="J8" s="326"/>
      <c r="K8" s="327"/>
      <c r="L8" s="57" t="s">
        <v>24</v>
      </c>
      <c r="M8" s="180"/>
      <c r="N8" s="180"/>
      <c r="O8" s="180"/>
      <c r="P8" s="331"/>
      <c r="Q8" s="58" t="s">
        <v>25</v>
      </c>
      <c r="R8" s="165"/>
      <c r="S8" s="165"/>
      <c r="T8" s="216"/>
      <c r="U8" s="58" t="s">
        <v>26</v>
      </c>
      <c r="V8" s="165"/>
      <c r="W8" s="165"/>
      <c r="X8" s="216"/>
      <c r="Y8" s="48"/>
      <c r="Z8" s="219"/>
      <c r="AA8" s="219"/>
      <c r="AB8" s="220"/>
      <c r="AC8" s="58"/>
      <c r="AD8" s="169"/>
      <c r="AE8" s="169"/>
      <c r="AF8" s="170"/>
      <c r="AG8" s="48"/>
      <c r="AH8" s="219"/>
      <c r="AI8" s="219"/>
      <c r="AJ8" s="220"/>
      <c r="AK8" s="48"/>
      <c r="AL8" s="148"/>
      <c r="AM8" s="148"/>
      <c r="AN8" s="97"/>
      <c r="AO8" s="148"/>
      <c r="AP8" s="148"/>
      <c r="AQ8" s="162"/>
      <c r="AT8" s="37" t="s">
        <v>22</v>
      </c>
    </row>
    <row r="9" spans="1:48" ht="14.25" customHeight="1">
      <c r="A9" s="225"/>
      <c r="B9" s="206" t="s">
        <v>27</v>
      </c>
      <c r="C9" s="147"/>
      <c r="D9" s="147"/>
      <c r="E9" s="147"/>
      <c r="F9" s="207"/>
      <c r="G9" s="42"/>
      <c r="H9" s="214">
        <f>+N9+V9+Z9+AD9+AH9+AL9</f>
        <v>0</v>
      </c>
      <c r="I9" s="214"/>
      <c r="J9" s="214"/>
      <c r="K9" s="215"/>
      <c r="L9" s="42"/>
      <c r="M9" s="44"/>
      <c r="N9" s="214">
        <f>ROUNDDOWN('入力シート'!D13/'入力シート'!G12,1)</f>
        <v>0</v>
      </c>
      <c r="O9" s="214"/>
      <c r="P9" s="214"/>
      <c r="Q9" s="214"/>
      <c r="R9" s="214"/>
      <c r="S9" s="44"/>
      <c r="T9" s="45"/>
      <c r="U9" s="42"/>
      <c r="V9" s="214">
        <f>ROUNDDOWN('入力シート'!D14/'入力シート'!G12,1)</f>
        <v>0</v>
      </c>
      <c r="W9" s="214"/>
      <c r="X9" s="215"/>
      <c r="Y9" s="51"/>
      <c r="Z9" s="214">
        <f>ROUNDDOWN('入力シート'!D15/'入力シート'!G12,1)</f>
        <v>0</v>
      </c>
      <c r="AA9" s="214"/>
      <c r="AB9" s="215"/>
      <c r="AC9" s="51"/>
      <c r="AD9" s="214">
        <f>ROUNDDOWN('入力シート'!D16/'入力シート'!G12,1)</f>
        <v>0</v>
      </c>
      <c r="AE9" s="214"/>
      <c r="AF9" s="215"/>
      <c r="AG9" s="51"/>
      <c r="AH9" s="143">
        <f>ROUNDDOWN('入力シート'!D17/'入力シート'!G12,1)</f>
        <v>0</v>
      </c>
      <c r="AI9" s="143"/>
      <c r="AJ9" s="144"/>
      <c r="AK9" s="51"/>
      <c r="AL9" s="143">
        <f>ROUNDDOWN('入力シート'!D18/'入力シート'!G12,1)</f>
        <v>0</v>
      </c>
      <c r="AM9" s="143"/>
      <c r="AN9" s="98"/>
      <c r="AO9" s="163">
        <f>+'入力シート'!D19</f>
        <v>0</v>
      </c>
      <c r="AP9" s="163"/>
      <c r="AQ9" s="164"/>
      <c r="AT9" s="65" t="s">
        <v>28</v>
      </c>
      <c r="AU9" t="e">
        <f>J18+ROUNDDOWN(W18/2.5,1)+ROUNDDOWN(AB18/5,1)</f>
        <v>#DIV/0!</v>
      </c>
      <c r="AV9" t="e">
        <f>(AU9-52)/16+3</f>
        <v>#DIV/0!</v>
      </c>
    </row>
    <row r="10" spans="1:48" ht="14.25" customHeight="1">
      <c r="A10" s="226"/>
      <c r="B10" s="208"/>
      <c r="C10" s="148"/>
      <c r="D10" s="148"/>
      <c r="E10" s="148"/>
      <c r="F10" s="209"/>
      <c r="G10" s="58" t="s">
        <v>29</v>
      </c>
      <c r="H10" s="165"/>
      <c r="I10" s="165"/>
      <c r="J10" s="165"/>
      <c r="K10" s="216"/>
      <c r="L10" s="58" t="s">
        <v>30</v>
      </c>
      <c r="M10" s="46"/>
      <c r="N10" s="165"/>
      <c r="O10" s="165"/>
      <c r="P10" s="165"/>
      <c r="Q10" s="165"/>
      <c r="R10" s="165"/>
      <c r="S10" s="49"/>
      <c r="T10" s="50"/>
      <c r="U10" s="58" t="s">
        <v>31</v>
      </c>
      <c r="V10" s="165"/>
      <c r="W10" s="165"/>
      <c r="X10" s="216"/>
      <c r="Y10" s="58" t="s">
        <v>32</v>
      </c>
      <c r="Z10" s="165"/>
      <c r="AA10" s="165"/>
      <c r="AB10" s="216"/>
      <c r="AC10" s="58" t="s">
        <v>33</v>
      </c>
      <c r="AD10" s="165"/>
      <c r="AE10" s="165"/>
      <c r="AF10" s="216"/>
      <c r="AG10" s="58" t="s">
        <v>34</v>
      </c>
      <c r="AH10" s="145"/>
      <c r="AI10" s="145"/>
      <c r="AJ10" s="146"/>
      <c r="AK10" s="58" t="s">
        <v>35</v>
      </c>
      <c r="AL10" s="145"/>
      <c r="AM10" s="145"/>
      <c r="AN10" s="99" t="s">
        <v>36</v>
      </c>
      <c r="AO10" s="165"/>
      <c r="AP10" s="165"/>
      <c r="AQ10" s="166"/>
      <c r="AT10" t="s">
        <v>37</v>
      </c>
      <c r="AV10">
        <v>3</v>
      </c>
    </row>
    <row r="11" spans="1:48" ht="15" customHeight="1">
      <c r="A11" s="224" t="s">
        <v>38</v>
      </c>
      <c r="B11" s="203" t="s">
        <v>39</v>
      </c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5"/>
      <c r="O11" s="349" t="s">
        <v>40</v>
      </c>
      <c r="P11" s="350"/>
      <c r="Q11" s="350"/>
      <c r="R11" s="351"/>
      <c r="S11" s="206" t="s">
        <v>41</v>
      </c>
      <c r="T11" s="147"/>
      <c r="U11" s="207"/>
      <c r="V11" s="206" t="s">
        <v>42</v>
      </c>
      <c r="W11" s="147"/>
      <c r="X11" s="147"/>
      <c r="Y11" s="147"/>
      <c r="Z11" s="147"/>
      <c r="AA11" s="207"/>
      <c r="AB11" s="349" t="s">
        <v>43</v>
      </c>
      <c r="AC11" s="350"/>
      <c r="AD11" s="350"/>
      <c r="AE11" s="354" t="s">
        <v>44</v>
      </c>
      <c r="AF11" s="355"/>
      <c r="AG11" s="356"/>
      <c r="AH11" s="355" t="s">
        <v>45</v>
      </c>
      <c r="AI11" s="355"/>
      <c r="AJ11" s="356"/>
      <c r="AK11" s="211" t="s">
        <v>46</v>
      </c>
      <c r="AL11" s="42" t="s">
        <v>39</v>
      </c>
      <c r="AM11" s="44"/>
      <c r="AN11" s="44" t="s">
        <v>47</v>
      </c>
      <c r="AO11" s="44"/>
      <c r="AP11" s="44"/>
      <c r="AQ11" s="61"/>
      <c r="AT11" s="65" t="s">
        <v>48</v>
      </c>
      <c r="AU11" t="e">
        <f>+J18+ROUNDDOWN(N18/3,1)+ROUNDDOWN(R18/3,1)+ROUNDDOWN(W18/2.5,1)+ROUNDDOWN(AB18/5,1)</f>
        <v>#DIV/0!</v>
      </c>
      <c r="AV11" t="e">
        <f>(AU11-52)/16+3</f>
        <v>#DIV/0!</v>
      </c>
    </row>
    <row r="12" spans="1:48" ht="15" customHeight="1">
      <c r="A12" s="225"/>
      <c r="B12" s="203" t="s">
        <v>49</v>
      </c>
      <c r="C12" s="204"/>
      <c r="D12" s="204"/>
      <c r="E12" s="205"/>
      <c r="F12" s="203" t="s">
        <v>50</v>
      </c>
      <c r="G12" s="204"/>
      <c r="H12" s="204"/>
      <c r="I12" s="204"/>
      <c r="J12" s="205"/>
      <c r="K12" s="304" t="s">
        <v>51</v>
      </c>
      <c r="L12" s="305"/>
      <c r="M12" s="305"/>
      <c r="N12" s="306"/>
      <c r="O12" s="43"/>
      <c r="P12" s="328" t="s">
        <v>52</v>
      </c>
      <c r="Q12" s="328"/>
      <c r="R12" s="26"/>
      <c r="S12" s="47"/>
      <c r="T12" s="59" t="s">
        <v>53</v>
      </c>
      <c r="U12" s="53"/>
      <c r="V12" s="62" t="s">
        <v>54</v>
      </c>
      <c r="W12" s="5"/>
      <c r="X12" s="328" t="s">
        <v>55</v>
      </c>
      <c r="Y12" s="328"/>
      <c r="Z12" s="5"/>
      <c r="AA12" s="104" t="s">
        <v>56</v>
      </c>
      <c r="AB12" s="47"/>
      <c r="AC12" s="366" t="s">
        <v>57</v>
      </c>
      <c r="AD12" s="366"/>
      <c r="AE12" s="126"/>
      <c r="AF12" s="127"/>
      <c r="AG12" s="105"/>
      <c r="AI12" s="60" t="s">
        <v>58</v>
      </c>
      <c r="AJ12" s="52"/>
      <c r="AK12" s="212"/>
      <c r="AL12" s="48"/>
      <c r="AM12" s="49"/>
      <c r="AN12" s="359">
        <f>+'入力シート'!E22</f>
        <v>0</v>
      </c>
      <c r="AO12" s="359"/>
      <c r="AP12" s="359"/>
      <c r="AQ12" s="63" t="s">
        <v>59</v>
      </c>
      <c r="AT12" s="65" t="s">
        <v>60</v>
      </c>
      <c r="AV12" t="e">
        <f>(AU11-36)/16+2</f>
        <v>#DIV/0!</v>
      </c>
    </row>
    <row r="13" spans="1:48" ht="15" customHeight="1">
      <c r="A13" s="225"/>
      <c r="B13" s="191">
        <f>+'入力シート'!E23</f>
        <v>0</v>
      </c>
      <c r="C13" s="192"/>
      <c r="D13" s="192"/>
      <c r="E13" s="193"/>
      <c r="F13" s="294" t="s">
        <v>61</v>
      </c>
      <c r="G13" s="294"/>
      <c r="H13" s="294" t="s">
        <v>62</v>
      </c>
      <c r="I13" s="294"/>
      <c r="J13" s="294"/>
      <c r="K13" s="197">
        <f>+B13+H14</f>
        <v>0</v>
      </c>
      <c r="L13" s="198"/>
      <c r="M13" s="198"/>
      <c r="N13" s="199"/>
      <c r="O13" s="332">
        <f>+'入力シート'!F23+'入力シート'!F25</f>
        <v>0</v>
      </c>
      <c r="P13" s="333"/>
      <c r="Q13" s="333"/>
      <c r="R13" s="334"/>
      <c r="S13" s="340">
        <f>+'入力シート'!G23+'入力シート'!G25</f>
        <v>0</v>
      </c>
      <c r="T13" s="341"/>
      <c r="U13" s="342"/>
      <c r="V13" s="338">
        <f>+'入力シート'!H23+'入力シート'!H25</f>
        <v>0</v>
      </c>
      <c r="W13" s="338"/>
      <c r="X13" s="338"/>
      <c r="Y13" s="339">
        <f>+'入力シート'!I23+'入力シート'!I25</f>
        <v>0</v>
      </c>
      <c r="Z13" s="339"/>
      <c r="AA13" s="339"/>
      <c r="AB13" s="352">
        <f>+'入力シート'!J23+'入力シート'!J25</f>
        <v>0</v>
      </c>
      <c r="AC13" s="353"/>
      <c r="AD13" s="353"/>
      <c r="AE13" s="352">
        <f>+'入力シート'!K20</f>
        <v>0</v>
      </c>
      <c r="AF13" s="353"/>
      <c r="AG13" s="357"/>
      <c r="AH13" s="341">
        <f>+'入力シート'!K23+'入力シート'!K25</f>
        <v>0</v>
      </c>
      <c r="AI13" s="341"/>
      <c r="AJ13" s="342"/>
      <c r="AK13" s="212"/>
      <c r="AL13" s="42" t="s">
        <v>63</v>
      </c>
      <c r="AM13" s="44"/>
      <c r="AN13" s="44" t="s">
        <v>47</v>
      </c>
      <c r="AO13" s="44"/>
      <c r="AP13" s="44"/>
      <c r="AQ13" s="61"/>
      <c r="AT13" t="s">
        <v>64</v>
      </c>
      <c r="AV13">
        <v>2</v>
      </c>
    </row>
    <row r="14" spans="1:48" ht="15" customHeight="1" thickBot="1">
      <c r="A14" s="227"/>
      <c r="B14" s="194"/>
      <c r="C14" s="195"/>
      <c r="D14" s="195"/>
      <c r="E14" s="196"/>
      <c r="F14" s="308">
        <f>+'入力シート'!E24</f>
        <v>0</v>
      </c>
      <c r="G14" s="308"/>
      <c r="H14" s="309" t="str">
        <f>+'入力シート'!E25</f>
        <v>0</v>
      </c>
      <c r="I14" s="310"/>
      <c r="J14" s="311"/>
      <c r="K14" s="200"/>
      <c r="L14" s="201"/>
      <c r="M14" s="201"/>
      <c r="N14" s="202"/>
      <c r="O14" s="335"/>
      <c r="P14" s="336"/>
      <c r="Q14" s="336"/>
      <c r="R14" s="337"/>
      <c r="S14" s="343"/>
      <c r="T14" s="344"/>
      <c r="U14" s="345"/>
      <c r="V14" s="221">
        <f>V13+Y13</f>
        <v>0</v>
      </c>
      <c r="W14" s="222"/>
      <c r="X14" s="222"/>
      <c r="Y14" s="222"/>
      <c r="Z14" s="222"/>
      <c r="AA14" s="223"/>
      <c r="AB14" s="221"/>
      <c r="AC14" s="222"/>
      <c r="AD14" s="222"/>
      <c r="AE14" s="221"/>
      <c r="AF14" s="222"/>
      <c r="AG14" s="223"/>
      <c r="AH14" s="344"/>
      <c r="AI14" s="344"/>
      <c r="AJ14" s="345"/>
      <c r="AK14" s="213"/>
      <c r="AL14" s="55"/>
      <c r="AM14" s="56"/>
      <c r="AN14" s="358">
        <f>+'入力シート'!G22</f>
        <v>0</v>
      </c>
      <c r="AO14" s="358"/>
      <c r="AP14" s="358"/>
      <c r="AQ14" s="64" t="s">
        <v>59</v>
      </c>
      <c r="AT14" s="65" t="s">
        <v>65</v>
      </c>
      <c r="AU14" t="e">
        <f>+J18+N18+R18+ROUNDDOWN((W18+AB18)/2.5,1)</f>
        <v>#DIV/0!</v>
      </c>
      <c r="AV14" t="e">
        <f>+AU14/8</f>
        <v>#DIV/0!</v>
      </c>
    </row>
    <row r="15" spans="1:48" ht="13.5" customHeight="1">
      <c r="A15" s="262" t="s">
        <v>66</v>
      </c>
      <c r="B15" s="263" t="s">
        <v>39</v>
      </c>
      <c r="C15" s="177"/>
      <c r="D15" s="177"/>
      <c r="E15" s="177"/>
      <c r="F15" s="177"/>
      <c r="G15" s="177"/>
      <c r="H15" s="177"/>
      <c r="I15" s="68"/>
      <c r="J15" s="380" t="s">
        <v>67</v>
      </c>
      <c r="K15" s="380"/>
      <c r="L15" s="380"/>
      <c r="M15" s="380"/>
      <c r="N15" s="380"/>
      <c r="O15" s="54"/>
      <c r="P15" s="54"/>
      <c r="Q15" s="54"/>
      <c r="R15" s="54"/>
      <c r="S15" s="69"/>
      <c r="T15" s="69"/>
      <c r="U15" s="69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1"/>
      <c r="AL15" s="72"/>
      <c r="AM15" s="72"/>
      <c r="AN15" s="73"/>
      <c r="AO15" s="73"/>
      <c r="AP15" s="73"/>
      <c r="AQ15" s="74"/>
      <c r="AT15" s="65" t="s">
        <v>68</v>
      </c>
      <c r="AU15" t="e">
        <f>+J18+ROUNDDOWN(N18/3,1)+R18/1+ROUNDDOWN(W18/2.5,1)+ROUNDDOWN(AB18/5,1)</f>
        <v>#DIV/0!</v>
      </c>
      <c r="AV15" t="e">
        <f>(AU15-52)/16+3</f>
        <v>#DIV/0!</v>
      </c>
    </row>
    <row r="16" spans="1:43" ht="24.75" customHeight="1">
      <c r="A16" s="225"/>
      <c r="B16" s="244"/>
      <c r="C16" s="141"/>
      <c r="D16" s="141"/>
      <c r="E16" s="141"/>
      <c r="F16" s="141"/>
      <c r="G16" s="141"/>
      <c r="H16" s="141"/>
      <c r="I16" s="346" t="e">
        <f>IF(G2=AT8,AT15,IF(G2=AT7,AT14,IF(G2=AT6,IF(AH18&lt;36,AT13,AT12),IF(G2=AT5,IF(AH18&lt;36,AT13,AT12),IF(G2=AT4,IF(AH18&lt;52,AT10,AT11),IF(G2=AT3,IF(AH18&lt;52,AT10,AT9)))))))</f>
        <v>#DIV/0!</v>
      </c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  <c r="U16" s="347"/>
      <c r="V16" s="347"/>
      <c r="W16" s="347"/>
      <c r="X16" s="347"/>
      <c r="Y16" s="347"/>
      <c r="Z16" s="347"/>
      <c r="AA16" s="347"/>
      <c r="AB16" s="347"/>
      <c r="AC16" s="347"/>
      <c r="AD16" s="347"/>
      <c r="AE16" s="347"/>
      <c r="AF16" s="347"/>
      <c r="AG16" s="347"/>
      <c r="AH16" s="347"/>
      <c r="AI16" s="347"/>
      <c r="AJ16" s="347"/>
      <c r="AK16" s="347"/>
      <c r="AL16" s="347"/>
      <c r="AM16" s="348"/>
      <c r="AN16" s="363" t="e">
        <f>IF(I16=AT15,AV15,IF(I16=AT14,AV14,IF(I16=AT13,AV13,IF(I16=AT12,AV12,IF(I16=AT11,AV11,IF(I16=AT10,AV10,AV9))))))</f>
        <v>#DIV/0!</v>
      </c>
      <c r="AO16" s="364"/>
      <c r="AP16" s="365"/>
      <c r="AQ16" s="76"/>
    </row>
    <row r="17" spans="1:55" ht="10.5" customHeight="1" thickBot="1">
      <c r="A17" s="225"/>
      <c r="B17" s="244"/>
      <c r="C17" s="141"/>
      <c r="D17" s="141"/>
      <c r="E17" s="141"/>
      <c r="F17" s="141"/>
      <c r="G17" s="141"/>
      <c r="H17" s="141"/>
      <c r="I17" s="17" t="s">
        <v>69</v>
      </c>
      <c r="J17" s="5"/>
      <c r="K17" s="12"/>
      <c r="L17" s="12"/>
      <c r="M17" s="5"/>
      <c r="N17" s="12" t="s">
        <v>70</v>
      </c>
      <c r="O17" s="12"/>
      <c r="P17" s="12"/>
      <c r="Q17" s="12"/>
      <c r="R17" s="12" t="s">
        <v>71</v>
      </c>
      <c r="S17" s="12"/>
      <c r="T17" s="12"/>
      <c r="U17" s="5"/>
      <c r="V17" s="5"/>
      <c r="W17" s="66" t="s">
        <v>72</v>
      </c>
      <c r="X17" s="12"/>
      <c r="Y17" s="12"/>
      <c r="Z17" s="12"/>
      <c r="AA17" s="5"/>
      <c r="AB17" s="12" t="s">
        <v>150</v>
      </c>
      <c r="AC17" s="12"/>
      <c r="AD17" s="12"/>
      <c r="AE17" s="5"/>
      <c r="AF17" s="5"/>
      <c r="AG17" s="12"/>
      <c r="AH17" s="12" t="s">
        <v>73</v>
      </c>
      <c r="AI17" s="12"/>
      <c r="AJ17" s="5"/>
      <c r="AK17" s="12"/>
      <c r="AL17" s="12"/>
      <c r="AM17" s="12" t="s">
        <v>74</v>
      </c>
      <c r="AN17" s="12"/>
      <c r="AO17" s="12"/>
      <c r="AP17" s="5"/>
      <c r="AQ17" s="13"/>
      <c r="BC17" s="12"/>
    </row>
    <row r="18" spans="1:55" ht="18.75" customHeight="1" thickBot="1">
      <c r="A18" s="225"/>
      <c r="B18" s="244"/>
      <c r="C18" s="141"/>
      <c r="D18" s="141"/>
      <c r="E18" s="141"/>
      <c r="F18" s="141"/>
      <c r="G18" s="141"/>
      <c r="H18" s="141"/>
      <c r="I18" s="17"/>
      <c r="J18" s="158">
        <f>SUM(N9+AH9+AL9)</f>
        <v>0</v>
      </c>
      <c r="K18" s="159"/>
      <c r="L18" s="160"/>
      <c r="M18" s="5"/>
      <c r="N18" s="158">
        <f>SUM(Z9)</f>
        <v>0</v>
      </c>
      <c r="O18" s="159"/>
      <c r="P18" s="160"/>
      <c r="Q18" s="12"/>
      <c r="R18" s="158">
        <f>SUM(AD9)</f>
        <v>0</v>
      </c>
      <c r="S18" s="159"/>
      <c r="T18" s="160"/>
      <c r="U18" s="5"/>
      <c r="V18" s="5"/>
      <c r="W18" s="158" t="e">
        <f>SUM(M7)</f>
        <v>#DIV/0!</v>
      </c>
      <c r="X18" s="159"/>
      <c r="Y18" s="160"/>
      <c r="Z18" s="22"/>
      <c r="AA18" s="5"/>
      <c r="AB18" s="158" t="e">
        <f>SUM(R7)</f>
        <v>#DIV/0!</v>
      </c>
      <c r="AC18" s="159"/>
      <c r="AD18" s="160"/>
      <c r="AE18" s="5"/>
      <c r="AF18" s="5"/>
      <c r="AG18" s="12"/>
      <c r="AH18" s="370" t="e">
        <f>IF(G2=AT3,AU9,IF(G2=AT4,AU11,IF(G2=AT5,AU11,IF(G2=AT6,AU11,"なし"))))</f>
        <v>#DIV/0!</v>
      </c>
      <c r="AI18" s="371"/>
      <c r="AJ18" s="372"/>
      <c r="AK18" s="67"/>
      <c r="AL18" s="75"/>
      <c r="AM18" s="360" t="e">
        <f>+AN16</f>
        <v>#DIV/0!</v>
      </c>
      <c r="AN18" s="361"/>
      <c r="AO18" s="361"/>
      <c r="AP18" s="362"/>
      <c r="AQ18" s="13" t="s">
        <v>75</v>
      </c>
      <c r="BC18" s="5"/>
    </row>
    <row r="19" spans="1:43" ht="9" customHeight="1">
      <c r="A19" s="225"/>
      <c r="B19" s="135"/>
      <c r="C19" s="136"/>
      <c r="D19" s="136"/>
      <c r="E19" s="136"/>
      <c r="F19" s="136"/>
      <c r="G19" s="136"/>
      <c r="H19" s="136"/>
      <c r="I19" s="11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9"/>
      <c r="AJ19" s="9"/>
      <c r="AK19" s="9"/>
      <c r="AL19" s="175"/>
      <c r="AM19" s="175"/>
      <c r="AN19" s="175"/>
      <c r="AO19" s="175"/>
      <c r="AP19" s="175"/>
      <c r="AQ19" s="30"/>
    </row>
    <row r="20" spans="1:43" ht="10.5" customHeight="1">
      <c r="A20" s="225"/>
      <c r="B20" s="132" t="s">
        <v>40</v>
      </c>
      <c r="C20" s="133"/>
      <c r="D20" s="133"/>
      <c r="E20" s="133"/>
      <c r="F20" s="133"/>
      <c r="G20" s="133"/>
      <c r="H20" s="134"/>
      <c r="I20" s="17"/>
      <c r="J20" s="12" t="s">
        <v>76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 t="s">
        <v>77</v>
      </c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5"/>
      <c r="AM20" s="12" t="s">
        <v>78</v>
      </c>
      <c r="AN20" s="12"/>
      <c r="AO20" s="12"/>
      <c r="AP20" s="5"/>
      <c r="AQ20" s="13"/>
    </row>
    <row r="21" spans="1:43" ht="19.5" customHeight="1">
      <c r="A21" s="225"/>
      <c r="B21" s="244"/>
      <c r="C21" s="141"/>
      <c r="D21" s="141"/>
      <c r="E21" s="141"/>
      <c r="F21" s="141"/>
      <c r="G21" s="141"/>
      <c r="H21" s="245"/>
      <c r="I21" s="27" t="s">
        <v>79</v>
      </c>
      <c r="J21" s="307">
        <f>SUM(V9)</f>
        <v>0</v>
      </c>
      <c r="K21" s="242"/>
      <c r="L21" s="243"/>
      <c r="M21" s="12" t="s">
        <v>80</v>
      </c>
      <c r="N21" s="22">
        <f>IF(G2=AT7,8,16)</f>
        <v>16</v>
      </c>
      <c r="O21" s="12" t="s">
        <v>81</v>
      </c>
      <c r="P21" s="307">
        <f>J21/N21</f>
        <v>0</v>
      </c>
      <c r="Q21" s="243"/>
      <c r="R21" s="12" t="s">
        <v>82</v>
      </c>
      <c r="S21" s="307">
        <f>ROUNDUP(P21,0)</f>
        <v>0</v>
      </c>
      <c r="T21" s="243"/>
      <c r="U21" s="12" t="s">
        <v>83</v>
      </c>
      <c r="V21" s="5" t="s">
        <v>84</v>
      </c>
      <c r="W21" s="12" t="s">
        <v>85</v>
      </c>
      <c r="X21" s="307">
        <f>SUM(V7)</f>
        <v>0</v>
      </c>
      <c r="Y21" s="243"/>
      <c r="Z21" s="12" t="s">
        <v>80</v>
      </c>
      <c r="AA21" s="12">
        <v>20</v>
      </c>
      <c r="AB21" s="12" t="s">
        <v>81</v>
      </c>
      <c r="AC21" s="171">
        <f>ROUNDUP(X21/20,1)</f>
        <v>0</v>
      </c>
      <c r="AD21" s="172"/>
      <c r="AE21" s="12" t="s">
        <v>83</v>
      </c>
      <c r="AF21" s="78"/>
      <c r="AG21" s="77"/>
      <c r="AH21" s="12"/>
      <c r="AI21" s="12" t="s">
        <v>81</v>
      </c>
      <c r="AJ21" s="12"/>
      <c r="AK21" s="12"/>
      <c r="AL21" s="5"/>
      <c r="AM21" s="149" t="str">
        <f>IF(V7+V9=0,"非該当",S21+AC21)</f>
        <v>非該当</v>
      </c>
      <c r="AN21" s="150"/>
      <c r="AO21" s="150"/>
      <c r="AP21" s="151"/>
      <c r="AQ21" s="23" t="s">
        <v>75</v>
      </c>
    </row>
    <row r="22" spans="1:43" ht="10.5" customHeight="1">
      <c r="A22" s="225"/>
      <c r="B22" s="135"/>
      <c r="C22" s="136"/>
      <c r="D22" s="136"/>
      <c r="E22" s="136"/>
      <c r="F22" s="136"/>
      <c r="G22" s="136"/>
      <c r="H22" s="137"/>
      <c r="I22" s="17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9"/>
      <c r="AQ22" s="15"/>
    </row>
    <row r="23" spans="1:43" ht="5.25" customHeight="1">
      <c r="A23" s="225"/>
      <c r="B23" s="132" t="s">
        <v>41</v>
      </c>
      <c r="C23" s="133"/>
      <c r="D23" s="133"/>
      <c r="E23" s="133"/>
      <c r="F23" s="133"/>
      <c r="G23" s="133"/>
      <c r="H23" s="134"/>
      <c r="I23" s="16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29"/>
    </row>
    <row r="24" spans="1:46" ht="25.5" customHeight="1">
      <c r="A24" s="225"/>
      <c r="B24" s="244"/>
      <c r="C24" s="141"/>
      <c r="D24" s="141"/>
      <c r="E24" s="141"/>
      <c r="F24" s="141"/>
      <c r="G24" s="141"/>
      <c r="H24" s="245"/>
      <c r="I24" s="173" t="str">
        <f>IF(G2=AT7,AT26,AT24)</f>
        <v>(I+J)/150+(G+H+K+L)/70+（a）/75＝</v>
      </c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55" t="e">
        <f>IF(G2=AT7,(ROUNDDOWN((J26+R26)/30,1)+ROUNDDOWN(AF26/80,1)),(ROUNDDOWN(J26/150,1)+ROUNDDOWN(R26/70,1)+ROUNDDOWN(Z26/75,1)))</f>
        <v>#DIV/0!</v>
      </c>
      <c r="AO24" s="156"/>
      <c r="AP24" s="157"/>
      <c r="AQ24" s="23"/>
      <c r="AT24" t="s">
        <v>86</v>
      </c>
    </row>
    <row r="25" spans="1:43" ht="16.5" customHeight="1">
      <c r="A25" s="225"/>
      <c r="B25" s="244"/>
      <c r="C25" s="141"/>
      <c r="D25" s="141"/>
      <c r="E25" s="141"/>
      <c r="F25" s="141"/>
      <c r="G25" s="141"/>
      <c r="H25" s="245"/>
      <c r="I25" s="17"/>
      <c r="J25" s="12" t="s">
        <v>87</v>
      </c>
      <c r="K25" s="12"/>
      <c r="L25" s="12"/>
      <c r="M25" s="12"/>
      <c r="N25" s="12"/>
      <c r="O25" s="12"/>
      <c r="P25" s="12"/>
      <c r="Q25" s="12"/>
      <c r="R25" s="12" t="s">
        <v>88</v>
      </c>
      <c r="S25" s="12"/>
      <c r="T25" s="12"/>
      <c r="U25" s="12"/>
      <c r="V25" s="12"/>
      <c r="W25" s="12"/>
      <c r="X25" s="12"/>
      <c r="Y25" s="12"/>
      <c r="Z25" s="12" t="s">
        <v>89</v>
      </c>
      <c r="AA25" s="12"/>
      <c r="AB25" s="12"/>
      <c r="AC25" s="12"/>
      <c r="AD25" s="12"/>
      <c r="AE25" s="12"/>
      <c r="AF25" s="12" t="s">
        <v>90</v>
      </c>
      <c r="AG25" s="12"/>
      <c r="AH25" s="12"/>
      <c r="AI25" s="12"/>
      <c r="AJ25" s="12"/>
      <c r="AK25" s="12"/>
      <c r="AL25" s="12"/>
      <c r="AM25" s="12" t="s">
        <v>91</v>
      </c>
      <c r="AN25" s="12"/>
      <c r="AO25" s="12"/>
      <c r="AP25" s="12"/>
      <c r="AQ25" s="23"/>
    </row>
    <row r="26" spans="1:46" ht="21.75" customHeight="1">
      <c r="A26" s="225"/>
      <c r="B26" s="244"/>
      <c r="C26" s="141"/>
      <c r="D26" s="141"/>
      <c r="E26" s="141"/>
      <c r="F26" s="141"/>
      <c r="G26" s="141"/>
      <c r="H26" s="245"/>
      <c r="I26" s="17"/>
      <c r="J26" s="171">
        <f>SUM(Z9+AD9)</f>
        <v>0</v>
      </c>
      <c r="K26" s="242"/>
      <c r="L26" s="242"/>
      <c r="M26" s="243"/>
      <c r="N26" s="12"/>
      <c r="O26" s="293"/>
      <c r="P26" s="293"/>
      <c r="Q26" s="12"/>
      <c r="R26" s="171">
        <f>SUM(N9+V9+AH9+AL9)</f>
        <v>0</v>
      </c>
      <c r="S26" s="242"/>
      <c r="T26" s="242"/>
      <c r="U26" s="243"/>
      <c r="V26" s="12"/>
      <c r="W26" s="12"/>
      <c r="X26" s="12"/>
      <c r="Y26" s="12"/>
      <c r="Z26" s="171" t="e">
        <f>SUM(AD3)</f>
        <v>#DIV/0!</v>
      </c>
      <c r="AA26" s="242"/>
      <c r="AB26" s="242"/>
      <c r="AC26" s="243"/>
      <c r="AD26" s="12"/>
      <c r="AE26" s="12"/>
      <c r="AF26" s="158">
        <f>+V3</f>
        <v>0</v>
      </c>
      <c r="AG26" s="159"/>
      <c r="AH26" s="159"/>
      <c r="AI26" s="160"/>
      <c r="AJ26" s="78"/>
      <c r="AK26" s="78"/>
      <c r="AL26" s="12" t="s">
        <v>82</v>
      </c>
      <c r="AM26" s="152" t="e">
        <f>ROUNDUP(AN24,0)</f>
        <v>#DIV/0!</v>
      </c>
      <c r="AN26" s="153"/>
      <c r="AO26" s="153"/>
      <c r="AP26" s="154"/>
      <c r="AQ26" s="23" t="s">
        <v>75</v>
      </c>
      <c r="AT26" t="s">
        <v>92</v>
      </c>
    </row>
    <row r="27" spans="1:43" ht="7.5" customHeight="1">
      <c r="A27" s="225"/>
      <c r="B27" s="135"/>
      <c r="C27" s="136"/>
      <c r="D27" s="136"/>
      <c r="E27" s="136"/>
      <c r="F27" s="136"/>
      <c r="G27" s="136"/>
      <c r="H27" s="137"/>
      <c r="I27" s="17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23"/>
    </row>
    <row r="28" spans="1:43" ht="8.25" customHeight="1">
      <c r="A28" s="225"/>
      <c r="B28" s="258" t="s">
        <v>42</v>
      </c>
      <c r="C28" s="259"/>
      <c r="D28" s="259"/>
      <c r="E28" s="259"/>
      <c r="F28" s="259"/>
      <c r="G28" s="259"/>
      <c r="H28" s="259"/>
      <c r="I28" s="16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9"/>
      <c r="AQ28" s="20"/>
    </row>
    <row r="29" spans="1:48" ht="27.75" customHeight="1">
      <c r="A29" s="225"/>
      <c r="B29" s="260"/>
      <c r="C29" s="261"/>
      <c r="D29" s="261"/>
      <c r="E29" s="261"/>
      <c r="F29" s="261"/>
      <c r="G29" s="261"/>
      <c r="H29" s="261"/>
      <c r="I29" s="173" t="str">
        <f>IF(G2=AT7,AV29,AT29)</f>
        <v>(G+L+M)/3+(I+J+K)/4≒切り上げ</v>
      </c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89" t="s">
        <v>93</v>
      </c>
      <c r="AD29" s="174" t="str">
        <f>+AU29</f>
        <v>(B)/30≒切り上げ＝</v>
      </c>
      <c r="AE29" s="174"/>
      <c r="AF29" s="174"/>
      <c r="AG29" s="174"/>
      <c r="AH29" s="174"/>
      <c r="AI29" s="174"/>
      <c r="AJ29" s="174"/>
      <c r="AK29" s="174"/>
      <c r="AL29" s="174"/>
      <c r="AM29" s="269"/>
      <c r="AN29" s="266" t="e">
        <f>IF(G2=AT7,ROUNDUP(ROUNDDOWN((J31+N31+R31+V31)/2,1),0)+ROUNDUP(ROUNDDOWN(AC31/30,1),0),ROUNDUP(ROUNDDOWN(J31/3,1)+ROUNDDOWN(N31/4,1)+ROUNDDOWN(R31/4,1)+ROUNDDOWN(V31/4,1),0)+ROUNDUP(ROUNDDOWN(AC31/30,1),0))</f>
        <v>#DIV/0!</v>
      </c>
      <c r="AO29" s="267"/>
      <c r="AP29" s="268"/>
      <c r="AQ29" s="13"/>
      <c r="AT29" t="s">
        <v>157</v>
      </c>
      <c r="AU29" t="s">
        <v>94</v>
      </c>
      <c r="AV29" t="s">
        <v>95</v>
      </c>
    </row>
    <row r="30" spans="1:47" ht="14.25" customHeight="1">
      <c r="A30" s="225"/>
      <c r="B30" s="260"/>
      <c r="C30" s="261"/>
      <c r="D30" s="261"/>
      <c r="E30" s="261"/>
      <c r="F30" s="261"/>
      <c r="G30" s="261"/>
      <c r="H30" s="261"/>
      <c r="I30" s="17" t="s">
        <v>161</v>
      </c>
      <c r="J30" s="5"/>
      <c r="K30" s="12"/>
      <c r="L30" s="12"/>
      <c r="M30" s="5"/>
      <c r="N30" s="12" t="s">
        <v>70</v>
      </c>
      <c r="O30" s="12"/>
      <c r="P30" s="12"/>
      <c r="Q30" s="12"/>
      <c r="R30" s="12" t="s">
        <v>71</v>
      </c>
      <c r="S30" s="12"/>
      <c r="T30" s="12"/>
      <c r="U30" s="12"/>
      <c r="V30" s="12" t="s">
        <v>96</v>
      </c>
      <c r="W30" s="12"/>
      <c r="X30" s="12"/>
      <c r="Y30" s="12"/>
      <c r="Z30" s="12"/>
      <c r="AA30" s="5"/>
      <c r="AB30" s="12"/>
      <c r="AC30" s="12" t="s">
        <v>97</v>
      </c>
      <c r="AD30" s="12"/>
      <c r="AE30" s="12"/>
      <c r="AF30" s="12"/>
      <c r="AG30" s="12"/>
      <c r="AH30" s="12"/>
      <c r="AI30" s="12"/>
      <c r="AJ30" s="12"/>
      <c r="AK30" s="12"/>
      <c r="AL30" s="12"/>
      <c r="AM30" s="12" t="s">
        <v>98</v>
      </c>
      <c r="AN30" s="12"/>
      <c r="AO30" s="12"/>
      <c r="AP30" s="5"/>
      <c r="AQ30" s="13"/>
      <c r="AT30" t="s">
        <v>99</v>
      </c>
      <c r="AU30" t="s">
        <v>94</v>
      </c>
    </row>
    <row r="31" spans="1:46" ht="22.5" customHeight="1">
      <c r="A31" s="225"/>
      <c r="B31" s="260"/>
      <c r="C31" s="261"/>
      <c r="D31" s="261"/>
      <c r="E31" s="261"/>
      <c r="F31" s="261"/>
      <c r="G31" s="261"/>
      <c r="H31" s="261"/>
      <c r="I31" s="17"/>
      <c r="J31" s="158">
        <f>SUM(N9,V9,AL9,AO9)</f>
        <v>0</v>
      </c>
      <c r="K31" s="159"/>
      <c r="L31" s="160"/>
      <c r="M31" s="22"/>
      <c r="N31" s="158">
        <f>SUM(Z9)</f>
        <v>0</v>
      </c>
      <c r="O31" s="291"/>
      <c r="P31" s="292"/>
      <c r="Q31" s="12"/>
      <c r="R31" s="158">
        <f>SUM(AD9)</f>
        <v>0</v>
      </c>
      <c r="S31" s="159"/>
      <c r="T31" s="160"/>
      <c r="U31" s="12"/>
      <c r="V31" s="158">
        <f>SUM(AH9)</f>
        <v>0</v>
      </c>
      <c r="W31" s="159"/>
      <c r="X31" s="160"/>
      <c r="Y31" s="77"/>
      <c r="Z31" s="77"/>
      <c r="AA31" s="12"/>
      <c r="AB31" s="12"/>
      <c r="AC31" s="287" t="e">
        <f>SUM(H7)</f>
        <v>#DIV/0!</v>
      </c>
      <c r="AD31" s="288"/>
      <c r="AE31" s="289"/>
      <c r="AF31" s="7"/>
      <c r="AG31" s="7"/>
      <c r="AH31" s="7"/>
      <c r="AI31" s="7"/>
      <c r="AJ31" s="7"/>
      <c r="AK31" s="7"/>
      <c r="AL31" s="7"/>
      <c r="AM31" s="270" t="e">
        <f>+AN29</f>
        <v>#DIV/0!</v>
      </c>
      <c r="AN31" s="271"/>
      <c r="AO31" s="271"/>
      <c r="AP31" s="272"/>
      <c r="AQ31" s="23" t="s">
        <v>75</v>
      </c>
      <c r="AT31" t="s">
        <v>158</v>
      </c>
    </row>
    <row r="32" spans="1:43" ht="16.5" customHeight="1">
      <c r="A32" s="225"/>
      <c r="B32" s="377">
        <f>IF(G2=AT6,"経過措置H30.4まで","")</f>
      </c>
      <c r="C32" s="378"/>
      <c r="D32" s="378"/>
      <c r="E32" s="378"/>
      <c r="F32" s="378"/>
      <c r="G32" s="378"/>
      <c r="H32" s="379"/>
      <c r="I32" s="90"/>
      <c r="J32" s="123" t="s">
        <v>162</v>
      </c>
      <c r="K32" s="14"/>
      <c r="L32" s="290">
        <f>IF(G2=AT6,AT31,"")</f>
      </c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91">
        <f>IF(G2=AT6,"+","")</f>
      </c>
      <c r="AF32" s="286">
        <f>IF(G2=AT6,AU29,"")</f>
      </c>
      <c r="AG32" s="286"/>
      <c r="AH32" s="286"/>
      <c r="AI32" s="286"/>
      <c r="AJ32" s="286"/>
      <c r="AK32" s="286"/>
      <c r="AL32" s="286"/>
      <c r="AM32" s="285">
        <f>IF(G2=AT6,ROUNDUP(ROUNDDOWN(J31/3,1)+ROUNDDOWN(N31/6,1)+ROUNDDOWN(R31/4,1)+ROUNDDOWN(V31/4,1),0)+ROUNDUP(ROUNDDOWN(AC31/30,1),0),"")</f>
      </c>
      <c r="AN32" s="285"/>
      <c r="AO32" s="285"/>
      <c r="AP32" s="285"/>
      <c r="AQ32" s="84">
        <f>IF(G2=AT6,"人","")</f>
      </c>
    </row>
    <row r="33" spans="1:43" ht="10.5" customHeight="1">
      <c r="A33" s="225"/>
      <c r="B33" s="24"/>
      <c r="C33" s="19"/>
      <c r="D33" s="19"/>
      <c r="E33" s="19"/>
      <c r="F33" s="19"/>
      <c r="G33" s="19"/>
      <c r="H33" s="25"/>
      <c r="I33" s="16"/>
      <c r="J33" s="18" t="s">
        <v>100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9"/>
      <c r="AD33" s="19"/>
      <c r="AE33" s="19"/>
      <c r="AF33" s="19"/>
      <c r="AG33" s="19"/>
      <c r="AH33" s="19"/>
      <c r="AI33" s="18"/>
      <c r="AJ33" s="18"/>
      <c r="AK33" s="18"/>
      <c r="AL33" s="18"/>
      <c r="AM33" s="18" t="s">
        <v>101</v>
      </c>
      <c r="AN33" s="18"/>
      <c r="AO33" s="18"/>
      <c r="AP33" s="18"/>
      <c r="AQ33" s="29"/>
    </row>
    <row r="34" spans="1:43" ht="22.5" customHeight="1">
      <c r="A34" s="225"/>
      <c r="B34" s="21"/>
      <c r="C34" s="12" t="s">
        <v>102</v>
      </c>
      <c r="D34" s="5"/>
      <c r="E34" s="5"/>
      <c r="F34" s="5"/>
      <c r="G34" s="5"/>
      <c r="H34" s="26"/>
      <c r="I34" s="17"/>
      <c r="J34" s="5"/>
      <c r="K34" s="12"/>
      <c r="L34" s="12"/>
      <c r="M34" s="22"/>
      <c r="N34" s="158">
        <f>IF(G2=AT4,SUM(Z9),IF(G2=AT5,SUM(Z9),IF(G2=AT6,SUM(Z9),0)))</f>
        <v>0</v>
      </c>
      <c r="O34" s="159"/>
      <c r="P34" s="159"/>
      <c r="Q34" s="160"/>
      <c r="R34" s="12"/>
      <c r="S34" s="12" t="s">
        <v>80</v>
      </c>
      <c r="T34" s="12"/>
      <c r="U34" s="12">
        <v>4</v>
      </c>
      <c r="V34" s="12"/>
      <c r="W34" s="12"/>
      <c r="X34" s="12" t="s">
        <v>81</v>
      </c>
      <c r="Y34" s="171">
        <f>ROUNDDOWN(N34/4,1)</f>
        <v>0</v>
      </c>
      <c r="Z34" s="264"/>
      <c r="AA34" s="264"/>
      <c r="AB34" s="172"/>
      <c r="AC34" s="5"/>
      <c r="AD34" s="5"/>
      <c r="AE34" s="5"/>
      <c r="AF34" s="5"/>
      <c r="AG34" s="5"/>
      <c r="AH34" s="5"/>
      <c r="AI34" s="12"/>
      <c r="AJ34" s="12"/>
      <c r="AK34" s="12"/>
      <c r="AL34" s="12" t="s">
        <v>82</v>
      </c>
      <c r="AM34" s="152" t="str">
        <f>IF(Z9=0,"非該当",ROUNDUP(Y34,0))</f>
        <v>非該当</v>
      </c>
      <c r="AN34" s="153"/>
      <c r="AO34" s="153"/>
      <c r="AP34" s="154"/>
      <c r="AQ34" s="23" t="s">
        <v>75</v>
      </c>
    </row>
    <row r="35" spans="1:43" ht="16.5" customHeight="1">
      <c r="A35" s="225"/>
      <c r="B35" s="377">
        <f>IF(G2=AT6,"経過措置H30.4まで","")</f>
      </c>
      <c r="C35" s="378"/>
      <c r="D35" s="378"/>
      <c r="E35" s="378"/>
      <c r="F35" s="378"/>
      <c r="G35" s="378"/>
      <c r="H35" s="379"/>
      <c r="I35" s="11"/>
      <c r="J35" s="14"/>
      <c r="K35" s="14"/>
      <c r="L35" s="28"/>
      <c r="M35" s="14"/>
      <c r="N35" s="14"/>
      <c r="O35" s="14"/>
      <c r="P35" s="14"/>
      <c r="Q35" s="14"/>
      <c r="R35" s="14"/>
      <c r="S35" s="375">
        <f>IF(G2=AT6,"／　　　　6　　　　＝","")</f>
      </c>
      <c r="T35" s="375"/>
      <c r="U35" s="375"/>
      <c r="V35" s="375"/>
      <c r="W35" s="375"/>
      <c r="X35" s="375"/>
      <c r="Y35" s="273">
        <f>IF(G2=AT6,ROUNDDOWN(N34/6,1),"")</f>
      </c>
      <c r="Z35" s="273"/>
      <c r="AA35" s="273"/>
      <c r="AB35" s="273"/>
      <c r="AC35" s="9"/>
      <c r="AD35" s="9"/>
      <c r="AE35" s="9"/>
      <c r="AF35" s="9"/>
      <c r="AG35" s="9"/>
      <c r="AH35" s="9"/>
      <c r="AI35" s="14"/>
      <c r="AJ35" s="14"/>
      <c r="AK35" s="14"/>
      <c r="AL35" s="14">
        <f>IF(G2=AT6,"≒","")</f>
      </c>
      <c r="AM35" s="265">
        <f>IF(G2=AT6,ROUNDUP(Y35,0),"")</f>
      </c>
      <c r="AN35" s="265"/>
      <c r="AO35" s="265"/>
      <c r="AP35" s="265"/>
      <c r="AQ35" s="85">
        <f>IF(G2=AT6,"人","")</f>
      </c>
    </row>
    <row r="36" spans="1:43" ht="12" customHeight="1">
      <c r="A36" s="225"/>
      <c r="B36" s="132" t="s">
        <v>103</v>
      </c>
      <c r="C36" s="133"/>
      <c r="D36" s="133"/>
      <c r="E36" s="133"/>
      <c r="F36" s="133"/>
      <c r="G36" s="133"/>
      <c r="H36" s="134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 t="s">
        <v>104</v>
      </c>
      <c r="AN36" s="18"/>
      <c r="AO36" s="18"/>
      <c r="AP36" s="18"/>
      <c r="AQ36" s="29"/>
    </row>
    <row r="37" spans="1:43" ht="21" customHeight="1">
      <c r="A37" s="225"/>
      <c r="B37" s="244"/>
      <c r="C37" s="141"/>
      <c r="D37" s="141"/>
      <c r="E37" s="141"/>
      <c r="F37" s="141"/>
      <c r="G37" s="141"/>
      <c r="H37" s="245"/>
      <c r="I37" s="274" t="s">
        <v>151</v>
      </c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275"/>
      <c r="AJ37" s="275"/>
      <c r="AK37" s="275"/>
      <c r="AL37" s="275"/>
      <c r="AM37" s="275"/>
      <c r="AN37" s="275"/>
      <c r="AO37" s="275"/>
      <c r="AP37" s="275"/>
      <c r="AQ37" s="276"/>
    </row>
    <row r="38" spans="1:43" ht="6.75" customHeight="1" thickBot="1">
      <c r="A38" s="227"/>
      <c r="B38" s="246"/>
      <c r="C38" s="247"/>
      <c r="D38" s="247"/>
      <c r="E38" s="247"/>
      <c r="F38" s="247"/>
      <c r="G38" s="247"/>
      <c r="H38" s="248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120"/>
    </row>
    <row r="39" spans="1:43" ht="10.5" customHeight="1">
      <c r="A39" s="240" t="s">
        <v>105</v>
      </c>
      <c r="B39" s="252" t="s">
        <v>39</v>
      </c>
      <c r="C39" s="253"/>
      <c r="D39" s="253"/>
      <c r="E39" s="253"/>
      <c r="F39" s="253"/>
      <c r="G39" s="253"/>
      <c r="H39" s="254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282" t="s">
        <v>106</v>
      </c>
      <c r="AN39" s="373" t="s">
        <v>107</v>
      </c>
      <c r="AO39" s="21"/>
      <c r="AP39" s="5"/>
      <c r="AQ39" s="13"/>
    </row>
    <row r="40" spans="1:43" ht="20.25" customHeight="1">
      <c r="A40" s="240"/>
      <c r="B40" s="252"/>
      <c r="C40" s="253"/>
      <c r="D40" s="253"/>
      <c r="E40" s="253"/>
      <c r="F40" s="253"/>
      <c r="G40" s="253"/>
      <c r="H40" s="254"/>
      <c r="I40" s="5"/>
      <c r="J40" s="12" t="s">
        <v>108</v>
      </c>
      <c r="K40" s="12"/>
      <c r="L40" s="12"/>
      <c r="M40" s="12" t="s">
        <v>79</v>
      </c>
      <c r="N40" s="277">
        <f>K13</f>
        <v>0</v>
      </c>
      <c r="O40" s="277"/>
      <c r="P40" s="277"/>
      <c r="Q40" s="277"/>
      <c r="R40" s="12" t="s">
        <v>109</v>
      </c>
      <c r="S40" s="12" t="s">
        <v>110</v>
      </c>
      <c r="T40" s="12" t="s">
        <v>111</v>
      </c>
      <c r="U40" s="12"/>
      <c r="V40" s="12"/>
      <c r="W40" s="12"/>
      <c r="X40" s="277" t="e">
        <f>+AM18</f>
        <v>#DIV/0!</v>
      </c>
      <c r="Y40" s="277"/>
      <c r="Z40" s="277"/>
      <c r="AA40" s="277"/>
      <c r="AB40" s="12" t="s">
        <v>163</v>
      </c>
      <c r="AC40" s="12" t="s">
        <v>113</v>
      </c>
      <c r="AD40" s="12"/>
      <c r="AE40" s="5"/>
      <c r="AF40" s="231" t="e">
        <f>N40/X40*100</f>
        <v>#DIV/0!</v>
      </c>
      <c r="AG40" s="231"/>
      <c r="AH40" s="231"/>
      <c r="AI40" s="231"/>
      <c r="AJ40" s="12"/>
      <c r="AK40" s="12" t="s">
        <v>114</v>
      </c>
      <c r="AL40" s="5"/>
      <c r="AM40" s="282"/>
      <c r="AN40" s="373"/>
      <c r="AO40" s="279" t="e">
        <f>IF(AF40&lt;100,N40-X40,"－")</f>
        <v>#DIV/0!</v>
      </c>
      <c r="AP40" s="280"/>
      <c r="AQ40" s="281"/>
    </row>
    <row r="41" spans="1:43" ht="10.5" customHeight="1">
      <c r="A41" s="240"/>
      <c r="B41" s="255"/>
      <c r="C41" s="256"/>
      <c r="D41" s="256"/>
      <c r="E41" s="256"/>
      <c r="F41" s="256"/>
      <c r="G41" s="256"/>
      <c r="H41" s="257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10"/>
      <c r="AM41" s="282"/>
      <c r="AN41" s="373"/>
      <c r="AO41" s="8"/>
      <c r="AP41" s="9"/>
      <c r="AQ41" s="15"/>
    </row>
    <row r="42" spans="1:43" ht="10.5" customHeight="1">
      <c r="A42" s="240"/>
      <c r="B42" s="249" t="s">
        <v>40</v>
      </c>
      <c r="C42" s="250"/>
      <c r="D42" s="250"/>
      <c r="E42" s="250"/>
      <c r="F42" s="250"/>
      <c r="G42" s="250"/>
      <c r="H42" s="251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282"/>
      <c r="AN42" s="373"/>
      <c r="AO42" s="21"/>
      <c r="AP42" s="5"/>
      <c r="AQ42" s="13"/>
    </row>
    <row r="43" spans="1:43" ht="17.25" customHeight="1">
      <c r="A43" s="240"/>
      <c r="B43" s="252"/>
      <c r="C43" s="253"/>
      <c r="D43" s="253"/>
      <c r="E43" s="253"/>
      <c r="F43" s="253"/>
      <c r="G43" s="253"/>
      <c r="H43" s="254"/>
      <c r="I43" s="5"/>
      <c r="J43" s="12" t="s">
        <v>115</v>
      </c>
      <c r="K43" s="12"/>
      <c r="L43" s="12"/>
      <c r="M43" s="12" t="s">
        <v>79</v>
      </c>
      <c r="N43" s="278">
        <f>SUM(O13)</f>
        <v>0</v>
      </c>
      <c r="O43" s="278"/>
      <c r="P43" s="278"/>
      <c r="Q43" s="5"/>
      <c r="R43" s="12" t="s">
        <v>109</v>
      </c>
      <c r="S43" s="12" t="s">
        <v>110</v>
      </c>
      <c r="T43" s="12" t="s">
        <v>116</v>
      </c>
      <c r="U43" s="12"/>
      <c r="V43" s="12"/>
      <c r="W43" s="12"/>
      <c r="X43" s="278">
        <f>SUM(AM21)</f>
        <v>0</v>
      </c>
      <c r="Y43" s="278"/>
      <c r="Z43" s="278"/>
      <c r="AA43" s="12" t="s">
        <v>109</v>
      </c>
      <c r="AB43" s="12" t="s">
        <v>112</v>
      </c>
      <c r="AC43" s="12" t="s">
        <v>113</v>
      </c>
      <c r="AD43" s="12"/>
      <c r="AE43" s="5"/>
      <c r="AF43" s="231" t="str">
        <f>IF(V7+V9&gt;0,N43/X43*100,"非該当")</f>
        <v>非該当</v>
      </c>
      <c r="AG43" s="231"/>
      <c r="AH43" s="231"/>
      <c r="AI43" s="231"/>
      <c r="AJ43" s="12"/>
      <c r="AK43" s="12" t="s">
        <v>114</v>
      </c>
      <c r="AL43" s="5"/>
      <c r="AM43" s="282"/>
      <c r="AN43" s="373"/>
      <c r="AO43" s="235" t="str">
        <f>IF(AF43&lt;100,ROUNDUP(N43-X43,0),"－")</f>
        <v>－</v>
      </c>
      <c r="AP43" s="236"/>
      <c r="AQ43" s="237"/>
    </row>
    <row r="44" spans="1:43" ht="10.5" customHeight="1">
      <c r="A44" s="240"/>
      <c r="B44" s="255"/>
      <c r="C44" s="256"/>
      <c r="D44" s="256"/>
      <c r="E44" s="256"/>
      <c r="F44" s="256"/>
      <c r="G44" s="256"/>
      <c r="H44" s="257"/>
      <c r="I44" s="9"/>
      <c r="J44" s="9"/>
      <c r="K44" s="9"/>
      <c r="L44" s="9"/>
      <c r="M44" s="9"/>
      <c r="N44" s="31"/>
      <c r="O44" s="31"/>
      <c r="P44" s="31"/>
      <c r="Q44" s="9"/>
      <c r="R44" s="9"/>
      <c r="S44" s="9"/>
      <c r="T44" s="9"/>
      <c r="U44" s="9"/>
      <c r="V44" s="9"/>
      <c r="W44" s="9"/>
      <c r="X44" s="31"/>
      <c r="Y44" s="31"/>
      <c r="Z44" s="31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5"/>
      <c r="AL44" s="5"/>
      <c r="AM44" s="282"/>
      <c r="AN44" s="373"/>
      <c r="AO44" s="8"/>
      <c r="AP44" s="9"/>
      <c r="AQ44" s="15"/>
    </row>
    <row r="45" spans="1:43" ht="10.5" customHeight="1">
      <c r="A45" s="240"/>
      <c r="B45" s="249" t="s">
        <v>41</v>
      </c>
      <c r="C45" s="250"/>
      <c r="D45" s="250"/>
      <c r="E45" s="250"/>
      <c r="F45" s="250"/>
      <c r="G45" s="250"/>
      <c r="H45" s="251"/>
      <c r="I45" s="5"/>
      <c r="J45" s="5"/>
      <c r="K45" s="5"/>
      <c r="L45" s="5"/>
      <c r="M45" s="5"/>
      <c r="N45" s="32"/>
      <c r="O45" s="32"/>
      <c r="P45" s="32"/>
      <c r="Q45" s="5"/>
      <c r="R45" s="5"/>
      <c r="S45" s="5"/>
      <c r="T45" s="5"/>
      <c r="U45" s="5"/>
      <c r="V45" s="5"/>
      <c r="W45" s="5"/>
      <c r="X45" s="32"/>
      <c r="Y45" s="32"/>
      <c r="Z45" s="32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19"/>
      <c r="AL45" s="25"/>
      <c r="AM45" s="282"/>
      <c r="AN45" s="373"/>
      <c r="AO45" s="24"/>
      <c r="AP45" s="19"/>
      <c r="AQ45" s="20"/>
    </row>
    <row r="46" spans="1:43" ht="17.25" customHeight="1">
      <c r="A46" s="240"/>
      <c r="B46" s="252"/>
      <c r="C46" s="253"/>
      <c r="D46" s="253"/>
      <c r="E46" s="253"/>
      <c r="F46" s="253"/>
      <c r="G46" s="253"/>
      <c r="H46" s="254"/>
      <c r="I46" s="5"/>
      <c r="J46" s="12" t="s">
        <v>117</v>
      </c>
      <c r="K46" s="12"/>
      <c r="L46" s="12"/>
      <c r="M46" s="12" t="s">
        <v>79</v>
      </c>
      <c r="N46" s="278">
        <f>SUM(S13)</f>
        <v>0</v>
      </c>
      <c r="O46" s="278"/>
      <c r="P46" s="278"/>
      <c r="Q46" s="5"/>
      <c r="R46" s="12" t="s">
        <v>109</v>
      </c>
      <c r="S46" s="12" t="s">
        <v>110</v>
      </c>
      <c r="T46" s="12" t="s">
        <v>118</v>
      </c>
      <c r="U46" s="12"/>
      <c r="V46" s="12"/>
      <c r="W46" s="12"/>
      <c r="X46" s="238" t="e">
        <f>IF(G2=AT3,SUM(AM26),AM26)</f>
        <v>#DIV/0!</v>
      </c>
      <c r="Y46" s="239"/>
      <c r="Z46" s="239"/>
      <c r="AA46" s="12" t="s">
        <v>109</v>
      </c>
      <c r="AB46" s="12" t="s">
        <v>112</v>
      </c>
      <c r="AC46" s="12" t="s">
        <v>113</v>
      </c>
      <c r="AD46" s="12"/>
      <c r="AE46" s="5"/>
      <c r="AF46" s="231" t="e">
        <f>N46/X46*100</f>
        <v>#DIV/0!</v>
      </c>
      <c r="AG46" s="231"/>
      <c r="AH46" s="231"/>
      <c r="AI46" s="231"/>
      <c r="AJ46" s="12"/>
      <c r="AK46" s="12" t="s">
        <v>114</v>
      </c>
      <c r="AL46" s="26"/>
      <c r="AM46" s="282"/>
      <c r="AN46" s="373"/>
      <c r="AO46" s="235" t="e">
        <f>IF(AF46&lt;100,ROUNDUP(N46-X46,0),"－")</f>
        <v>#DIV/0!</v>
      </c>
      <c r="AP46" s="236"/>
      <c r="AQ46" s="237"/>
    </row>
    <row r="47" spans="1:43" ht="10.5" customHeight="1">
      <c r="A47" s="240"/>
      <c r="B47" s="255"/>
      <c r="C47" s="256"/>
      <c r="D47" s="256"/>
      <c r="E47" s="256"/>
      <c r="F47" s="256"/>
      <c r="G47" s="256"/>
      <c r="H47" s="257"/>
      <c r="I47" s="9"/>
      <c r="J47" s="9"/>
      <c r="K47" s="9"/>
      <c r="L47" s="9"/>
      <c r="M47" s="9"/>
      <c r="N47" s="31"/>
      <c r="O47" s="31"/>
      <c r="P47" s="31"/>
      <c r="Q47" s="9"/>
      <c r="R47" s="9"/>
      <c r="S47" s="9"/>
      <c r="T47" s="9"/>
      <c r="U47" s="9"/>
      <c r="V47" s="9"/>
      <c r="W47" s="9"/>
      <c r="X47" s="31"/>
      <c r="Y47" s="31"/>
      <c r="Z47" s="31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10"/>
      <c r="AM47" s="282"/>
      <c r="AN47" s="373"/>
      <c r="AO47" s="8"/>
      <c r="AP47" s="9"/>
      <c r="AQ47" s="15"/>
    </row>
    <row r="48" spans="1:43" ht="12" customHeight="1">
      <c r="A48" s="240"/>
      <c r="B48" s="249" t="s">
        <v>42</v>
      </c>
      <c r="C48" s="250"/>
      <c r="D48" s="250"/>
      <c r="E48" s="250"/>
      <c r="F48" s="250"/>
      <c r="G48" s="250"/>
      <c r="H48" s="251"/>
      <c r="I48" s="5"/>
      <c r="J48" s="5"/>
      <c r="K48" s="5"/>
      <c r="L48" s="5"/>
      <c r="M48" s="5"/>
      <c r="N48" s="32"/>
      <c r="O48" s="32"/>
      <c r="P48" s="32"/>
      <c r="Q48" s="5"/>
      <c r="R48" s="5"/>
      <c r="S48" s="5"/>
      <c r="T48" s="5"/>
      <c r="U48" s="5"/>
      <c r="V48" s="5"/>
      <c r="W48" s="5"/>
      <c r="X48" s="32"/>
      <c r="Y48" s="32"/>
      <c r="Z48" s="32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19"/>
      <c r="AL48" s="25"/>
      <c r="AM48" s="282"/>
      <c r="AN48" s="373"/>
      <c r="AO48" s="24"/>
      <c r="AP48" s="19"/>
      <c r="AQ48" s="20"/>
    </row>
    <row r="49" spans="1:43" ht="19.5" customHeight="1">
      <c r="A49" s="240"/>
      <c r="B49" s="252"/>
      <c r="C49" s="253"/>
      <c r="D49" s="253"/>
      <c r="E49" s="253"/>
      <c r="F49" s="253"/>
      <c r="G49" s="253"/>
      <c r="H49" s="254"/>
      <c r="I49" s="5"/>
      <c r="J49" s="12" t="s">
        <v>119</v>
      </c>
      <c r="K49" s="12"/>
      <c r="L49" s="12"/>
      <c r="M49" s="12" t="s">
        <v>79</v>
      </c>
      <c r="N49" s="278">
        <f>SUM(V14)</f>
        <v>0</v>
      </c>
      <c r="O49" s="278"/>
      <c r="P49" s="278"/>
      <c r="Q49" s="5"/>
      <c r="R49" s="12" t="s">
        <v>109</v>
      </c>
      <c r="S49" s="12" t="s">
        <v>110</v>
      </c>
      <c r="T49" s="12" t="s">
        <v>120</v>
      </c>
      <c r="U49" s="12"/>
      <c r="V49" s="12"/>
      <c r="W49" s="12"/>
      <c r="X49" s="238" t="e">
        <f>SUM(AM31)</f>
        <v>#DIV/0!</v>
      </c>
      <c r="Y49" s="238"/>
      <c r="Z49" s="238"/>
      <c r="AA49" s="12" t="s">
        <v>109</v>
      </c>
      <c r="AB49" s="12" t="s">
        <v>112</v>
      </c>
      <c r="AC49" s="12" t="s">
        <v>113</v>
      </c>
      <c r="AD49" s="12"/>
      <c r="AE49" s="5"/>
      <c r="AF49" s="231" t="e">
        <f>N49/X49*100</f>
        <v>#DIV/0!</v>
      </c>
      <c r="AG49" s="231"/>
      <c r="AH49" s="231"/>
      <c r="AI49" s="231"/>
      <c r="AJ49" s="12"/>
      <c r="AK49" s="12" t="s">
        <v>114</v>
      </c>
      <c r="AL49" s="26"/>
      <c r="AM49" s="282"/>
      <c r="AN49" s="373"/>
      <c r="AO49" s="235" t="e">
        <f>IF(G2=AT6,IF(AF50&lt;100,ROUNDUP(N49-X50,0),"－"),IF(AF49&lt;100,ROUNDUP(N49-X49,0),"－"))</f>
        <v>#DIV/0!</v>
      </c>
      <c r="AP49" s="236"/>
      <c r="AQ49" s="237"/>
    </row>
    <row r="50" spans="1:43" ht="16.5" customHeight="1">
      <c r="A50" s="240"/>
      <c r="B50" s="255"/>
      <c r="C50" s="256"/>
      <c r="D50" s="256"/>
      <c r="E50" s="256"/>
      <c r="F50" s="256"/>
      <c r="G50" s="256"/>
      <c r="H50" s="257"/>
      <c r="I50" s="9"/>
      <c r="J50" s="9"/>
      <c r="K50" s="9"/>
      <c r="L50" s="9"/>
      <c r="M50" s="9"/>
      <c r="N50" s="31"/>
      <c r="O50" s="31"/>
      <c r="P50" s="31"/>
      <c r="Q50" s="9"/>
      <c r="R50" s="9"/>
      <c r="S50" s="9"/>
      <c r="T50" s="376">
        <f>IF(G2=AT6,"経過措置適用","")</f>
      </c>
      <c r="U50" s="376"/>
      <c r="V50" s="376"/>
      <c r="W50" s="376"/>
      <c r="X50" s="229">
        <f>IF(G2=AT6,AM32,"")</f>
      </c>
      <c r="Y50" s="230"/>
      <c r="Z50" s="230"/>
      <c r="AA50" s="9"/>
      <c r="AB50" s="9"/>
      <c r="AC50" s="9"/>
      <c r="AD50" s="9"/>
      <c r="AE50" s="9"/>
      <c r="AF50" s="284">
        <f>IF(G2=AT6,N49/X50*100,"")</f>
      </c>
      <c r="AG50" s="284"/>
      <c r="AH50" s="284"/>
      <c r="AI50" s="284"/>
      <c r="AJ50" s="9"/>
      <c r="AK50" s="9"/>
      <c r="AL50" s="10"/>
      <c r="AM50" s="282"/>
      <c r="AN50" s="373"/>
      <c r="AO50" s="367"/>
      <c r="AP50" s="368"/>
      <c r="AQ50" s="369"/>
    </row>
    <row r="51" spans="1:43" ht="6.75" customHeight="1">
      <c r="A51" s="240"/>
      <c r="B51" s="249" t="s">
        <v>102</v>
      </c>
      <c r="C51" s="250"/>
      <c r="D51" s="250"/>
      <c r="E51" s="250"/>
      <c r="F51" s="250"/>
      <c r="G51" s="250"/>
      <c r="H51" s="251"/>
      <c r="I51" s="5"/>
      <c r="J51" s="5"/>
      <c r="K51" s="5"/>
      <c r="L51" s="5"/>
      <c r="M51" s="5"/>
      <c r="N51" s="32"/>
      <c r="O51" s="32"/>
      <c r="P51" s="32"/>
      <c r="Q51" s="5"/>
      <c r="R51" s="5"/>
      <c r="S51" s="5"/>
      <c r="T51" s="5"/>
      <c r="U51" s="5"/>
      <c r="V51" s="5"/>
      <c r="W51" s="5"/>
      <c r="X51" s="32"/>
      <c r="Y51" s="32"/>
      <c r="Z51" s="32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282"/>
      <c r="AN51" s="373"/>
      <c r="AO51" s="24"/>
      <c r="AP51" s="19"/>
      <c r="AQ51" s="20"/>
    </row>
    <row r="52" spans="1:43" ht="19.5" customHeight="1">
      <c r="A52" s="240"/>
      <c r="B52" s="252"/>
      <c r="C52" s="253"/>
      <c r="D52" s="253"/>
      <c r="E52" s="253"/>
      <c r="F52" s="253"/>
      <c r="G52" s="253"/>
      <c r="H52" s="254"/>
      <c r="I52" s="5"/>
      <c r="J52" s="12" t="s">
        <v>121</v>
      </c>
      <c r="K52" s="12"/>
      <c r="L52" s="12"/>
      <c r="M52" s="12" t="s">
        <v>79</v>
      </c>
      <c r="N52" s="278">
        <f>SUM(AB13)</f>
        <v>0</v>
      </c>
      <c r="O52" s="278"/>
      <c r="P52" s="278"/>
      <c r="Q52" s="5"/>
      <c r="R52" s="12" t="s">
        <v>109</v>
      </c>
      <c r="S52" s="12" t="s">
        <v>110</v>
      </c>
      <c r="T52" s="12" t="s">
        <v>159</v>
      </c>
      <c r="U52" s="12"/>
      <c r="V52" s="12"/>
      <c r="W52" s="12"/>
      <c r="X52" s="238">
        <f>IF(N34=0,0,SUM(AM34))</f>
        <v>0</v>
      </c>
      <c r="Y52" s="239"/>
      <c r="Z52" s="239"/>
      <c r="AA52" s="12" t="s">
        <v>109</v>
      </c>
      <c r="AB52" s="12" t="s">
        <v>112</v>
      </c>
      <c r="AC52" s="12" t="s">
        <v>113</v>
      </c>
      <c r="AD52" s="12"/>
      <c r="AE52" s="5"/>
      <c r="AF52" s="231" t="str">
        <f>IF(N34=0,"非該当",N52/X52*100)</f>
        <v>非該当</v>
      </c>
      <c r="AG52" s="231"/>
      <c r="AH52" s="231"/>
      <c r="AI52" s="231"/>
      <c r="AJ52" s="12"/>
      <c r="AK52" s="12" t="s">
        <v>114</v>
      </c>
      <c r="AL52" s="5"/>
      <c r="AM52" s="282"/>
      <c r="AN52" s="373"/>
      <c r="AO52" s="235" t="str">
        <f>IF(G2=AT6,IF(AF53&lt;100,ROUNDUP(N52-X53,0),"－"),IF(AF52&lt;100,ROUNDUP(N52-X52,0),"－"))</f>
        <v>－</v>
      </c>
      <c r="AP52" s="236"/>
      <c r="AQ52" s="237"/>
    </row>
    <row r="53" spans="1:43" ht="16.5" customHeight="1">
      <c r="A53" s="240"/>
      <c r="B53" s="255"/>
      <c r="C53" s="256"/>
      <c r="D53" s="256"/>
      <c r="E53" s="256"/>
      <c r="F53" s="256"/>
      <c r="G53" s="256"/>
      <c r="H53" s="257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376">
        <f>IF(G2=AT6,"経過措置適用","")</f>
      </c>
      <c r="U53" s="376"/>
      <c r="V53" s="376"/>
      <c r="W53" s="376"/>
      <c r="X53" s="229">
        <f>IF(G2=AT6,AM35,"")</f>
      </c>
      <c r="Y53" s="230"/>
      <c r="Z53" s="230"/>
      <c r="AA53" s="9"/>
      <c r="AB53" s="9"/>
      <c r="AC53" s="9"/>
      <c r="AD53" s="9"/>
      <c r="AE53" s="9"/>
      <c r="AF53" s="284">
        <f>IF(G2=AT6,N52/X53*100,"")</f>
      </c>
      <c r="AG53" s="284"/>
      <c r="AH53" s="284"/>
      <c r="AI53" s="284"/>
      <c r="AJ53" s="9"/>
      <c r="AK53" s="5"/>
      <c r="AL53" s="5"/>
      <c r="AM53" s="282"/>
      <c r="AN53" s="373"/>
      <c r="AO53" s="367"/>
      <c r="AP53" s="368"/>
      <c r="AQ53" s="369"/>
    </row>
    <row r="54" spans="1:43" ht="6" customHeight="1">
      <c r="A54" s="240"/>
      <c r="B54" s="249" t="str">
        <f>IF(G2=AT7,AU55,AT55)</f>
        <v>栄養士</v>
      </c>
      <c r="C54" s="250"/>
      <c r="D54" s="250"/>
      <c r="E54" s="250"/>
      <c r="F54" s="250"/>
      <c r="G54" s="250"/>
      <c r="H54" s="251"/>
      <c r="I54" s="5"/>
      <c r="J54" s="5"/>
      <c r="K54" s="5"/>
      <c r="L54" s="5"/>
      <c r="M54" s="5"/>
      <c r="N54" s="32"/>
      <c r="O54" s="32"/>
      <c r="P54" s="32"/>
      <c r="Q54" s="5"/>
      <c r="R54" s="5"/>
      <c r="S54" s="5"/>
      <c r="T54" s="5"/>
      <c r="U54" s="5"/>
      <c r="V54" s="5"/>
      <c r="W54" s="5"/>
      <c r="X54" s="32"/>
      <c r="Y54" s="32"/>
      <c r="Z54" s="32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19"/>
      <c r="AL54" s="25"/>
      <c r="AM54" s="282"/>
      <c r="AN54" s="373"/>
      <c r="AO54" s="24"/>
      <c r="AP54" s="19"/>
      <c r="AQ54" s="20"/>
    </row>
    <row r="55" spans="1:47" ht="18.75" customHeight="1">
      <c r="A55" s="240"/>
      <c r="B55" s="252"/>
      <c r="C55" s="253"/>
      <c r="D55" s="253"/>
      <c r="E55" s="253"/>
      <c r="F55" s="253"/>
      <c r="G55" s="253"/>
      <c r="H55" s="254"/>
      <c r="I55" s="5"/>
      <c r="J55" s="12" t="s">
        <v>122</v>
      </c>
      <c r="K55" s="12"/>
      <c r="L55" s="12"/>
      <c r="M55" s="12" t="s">
        <v>79</v>
      </c>
      <c r="N55" s="278">
        <f>SUM(AH13)</f>
        <v>0</v>
      </c>
      <c r="O55" s="278"/>
      <c r="P55" s="278"/>
      <c r="Q55" s="5"/>
      <c r="R55" s="12" t="s">
        <v>109</v>
      </c>
      <c r="S55" s="12" t="s">
        <v>110</v>
      </c>
      <c r="T55" s="12" t="s">
        <v>123</v>
      </c>
      <c r="U55" s="12"/>
      <c r="V55" s="12"/>
      <c r="W55" s="12"/>
      <c r="X55" s="238">
        <f>IF(AM3&gt;=100,1,0)</f>
        <v>0</v>
      </c>
      <c r="Y55" s="238"/>
      <c r="Z55" s="238"/>
      <c r="AA55" s="12" t="s">
        <v>109</v>
      </c>
      <c r="AB55" s="12" t="s">
        <v>112</v>
      </c>
      <c r="AC55" s="12" t="s">
        <v>113</v>
      </c>
      <c r="AD55" s="12"/>
      <c r="AE55" s="5"/>
      <c r="AF55" s="231" t="str">
        <f>IF(AM3&gt;=100,N55/X55*100,"非該当")</f>
        <v>非該当</v>
      </c>
      <c r="AG55" s="231"/>
      <c r="AH55" s="231"/>
      <c r="AI55" s="231"/>
      <c r="AJ55" s="12"/>
      <c r="AK55" s="12" t="s">
        <v>114</v>
      </c>
      <c r="AL55" s="26"/>
      <c r="AM55" s="282"/>
      <c r="AN55" s="373"/>
      <c r="AO55" s="232" t="str">
        <f>IF(AF55&lt;100,ROUNDUP(N55-X55,0),"－")</f>
        <v>－</v>
      </c>
      <c r="AP55" s="233"/>
      <c r="AQ55" s="234"/>
      <c r="AT55" t="s">
        <v>103</v>
      </c>
      <c r="AU55" t="s">
        <v>124</v>
      </c>
    </row>
    <row r="56" spans="1:43" ht="6" customHeight="1" thickBot="1">
      <c r="A56" s="241"/>
      <c r="B56" s="295"/>
      <c r="C56" s="296"/>
      <c r="D56" s="296"/>
      <c r="E56" s="296"/>
      <c r="F56" s="296"/>
      <c r="G56" s="296"/>
      <c r="H56" s="297"/>
      <c r="I56" s="80"/>
      <c r="J56" s="80"/>
      <c r="K56" s="80"/>
      <c r="L56" s="80"/>
      <c r="M56" s="80"/>
      <c r="N56" s="86"/>
      <c r="O56" s="86"/>
      <c r="P56" s="86"/>
      <c r="Q56" s="80"/>
      <c r="R56" s="80"/>
      <c r="S56" s="80"/>
      <c r="T56" s="80"/>
      <c r="U56" s="80"/>
      <c r="V56" s="80"/>
      <c r="W56" s="80"/>
      <c r="X56" s="86"/>
      <c r="Y56" s="86"/>
      <c r="Z56" s="86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7"/>
      <c r="AM56" s="283"/>
      <c r="AN56" s="374"/>
      <c r="AO56" s="88"/>
      <c r="AP56" s="80"/>
      <c r="AQ56" s="83"/>
    </row>
    <row r="57" spans="1:43" ht="15" customHeight="1" thickBot="1">
      <c r="A57" s="79" t="s">
        <v>125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1"/>
      <c r="AL57" s="82"/>
      <c r="AM57" s="80"/>
      <c r="AN57" s="80"/>
      <c r="AO57" s="80"/>
      <c r="AP57" s="80"/>
      <c r="AQ57" s="83"/>
    </row>
    <row r="58" spans="1:41" ht="10.5" customHeight="1">
      <c r="A58" s="5"/>
      <c r="B58" s="5"/>
      <c r="C58" s="5"/>
      <c r="D58" s="5"/>
      <c r="E58" s="5"/>
      <c r="F58" s="5"/>
      <c r="G58" s="5"/>
      <c r="H58" s="5"/>
      <c r="I58" s="5"/>
      <c r="AK58" s="12"/>
      <c r="AL58" s="33"/>
      <c r="AM58" s="5"/>
      <c r="AN58" s="5"/>
      <c r="AO58" s="5"/>
    </row>
    <row r="59" spans="1:41" ht="10.5" customHeight="1">
      <c r="A59" s="5"/>
      <c r="B59" s="5"/>
      <c r="C59" s="5"/>
      <c r="D59" s="5"/>
      <c r="E59" s="5"/>
      <c r="F59" s="5"/>
      <c r="G59" s="5"/>
      <c r="H59" s="5"/>
      <c r="I59" s="5"/>
      <c r="AK59" s="12"/>
      <c r="AL59" s="33"/>
      <c r="AM59" s="5"/>
      <c r="AN59" s="5"/>
      <c r="AO59" s="5"/>
    </row>
    <row r="60" spans="1:41" ht="10.5" customHeight="1">
      <c r="A60" s="5"/>
      <c r="B60" s="5"/>
      <c r="C60" s="5"/>
      <c r="D60" s="5"/>
      <c r="E60" s="5"/>
      <c r="F60" s="5"/>
      <c r="G60" s="5"/>
      <c r="H60" s="5"/>
      <c r="I60" s="5"/>
      <c r="AK60" s="5"/>
      <c r="AL60" s="5"/>
      <c r="AM60" s="5"/>
      <c r="AN60" s="5"/>
      <c r="AO60" s="5"/>
    </row>
    <row r="61" spans="1:41" ht="10.5" customHeight="1">
      <c r="A61" s="5"/>
      <c r="B61" s="5"/>
      <c r="C61" s="5"/>
      <c r="D61" s="5"/>
      <c r="E61" s="5"/>
      <c r="F61" s="5"/>
      <c r="G61" s="5"/>
      <c r="H61" s="5"/>
      <c r="I61" s="5"/>
      <c r="AK61" s="5"/>
      <c r="AL61" s="5"/>
      <c r="AM61" s="5"/>
      <c r="AN61" s="5"/>
      <c r="AO61" s="5"/>
    </row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</sheetData>
  <sheetProtection/>
  <mergeCells count="166">
    <mergeCell ref="X40:AA40"/>
    <mergeCell ref="T50:W50"/>
    <mergeCell ref="T53:W53"/>
    <mergeCell ref="B35:H35"/>
    <mergeCell ref="J15:N15"/>
    <mergeCell ref="B32:H32"/>
    <mergeCell ref="S21:T21"/>
    <mergeCell ref="N52:P52"/>
    <mergeCell ref="N49:P49"/>
    <mergeCell ref="N43:P43"/>
    <mergeCell ref="AO50:AQ50"/>
    <mergeCell ref="AO53:AQ53"/>
    <mergeCell ref="W18:Y18"/>
    <mergeCell ref="AH18:AJ18"/>
    <mergeCell ref="B48:H50"/>
    <mergeCell ref="B45:H47"/>
    <mergeCell ref="AN39:AN56"/>
    <mergeCell ref="S35:X35"/>
    <mergeCell ref="J18:L18"/>
    <mergeCell ref="N18:P18"/>
    <mergeCell ref="AN14:AP14"/>
    <mergeCell ref="AH11:AJ11"/>
    <mergeCell ref="AN12:AP12"/>
    <mergeCell ref="AM18:AP18"/>
    <mergeCell ref="AN16:AP16"/>
    <mergeCell ref="AB18:AD18"/>
    <mergeCell ref="AC12:AD12"/>
    <mergeCell ref="AB11:AD11"/>
    <mergeCell ref="H9:K10"/>
    <mergeCell ref="AD9:AF10"/>
    <mergeCell ref="I16:AM16"/>
    <mergeCell ref="AH13:AJ14"/>
    <mergeCell ref="X12:Y12"/>
    <mergeCell ref="O11:R11"/>
    <mergeCell ref="V11:AA11"/>
    <mergeCell ref="AB13:AD14"/>
    <mergeCell ref="AE11:AG11"/>
    <mergeCell ref="AE13:AG14"/>
    <mergeCell ref="X21:Y21"/>
    <mergeCell ref="O13:R14"/>
    <mergeCell ref="V13:X13"/>
    <mergeCell ref="Y13:AA13"/>
    <mergeCell ref="S13:U14"/>
    <mergeCell ref="N9:R10"/>
    <mergeCell ref="V9:X10"/>
    <mergeCell ref="Z9:AB10"/>
    <mergeCell ref="R18:T18"/>
    <mergeCell ref="B2:F2"/>
    <mergeCell ref="G2:P2"/>
    <mergeCell ref="A3:F4"/>
    <mergeCell ref="G3:P4"/>
    <mergeCell ref="F12:J12"/>
    <mergeCell ref="H7:K8"/>
    <mergeCell ref="P12:Q12"/>
    <mergeCell ref="Q5:T6"/>
    <mergeCell ref="M7:P8"/>
    <mergeCell ref="B5:F6"/>
    <mergeCell ref="B54:H56"/>
    <mergeCell ref="Q3:T4"/>
    <mergeCell ref="B12:E12"/>
    <mergeCell ref="K12:N12"/>
    <mergeCell ref="L5:P6"/>
    <mergeCell ref="J21:L21"/>
    <mergeCell ref="P21:Q21"/>
    <mergeCell ref="R7:T8"/>
    <mergeCell ref="F14:G14"/>
    <mergeCell ref="H14:J14"/>
    <mergeCell ref="AF46:AI46"/>
    <mergeCell ref="AF50:AI50"/>
    <mergeCell ref="AF55:AI55"/>
    <mergeCell ref="F13:G13"/>
    <mergeCell ref="H13:J13"/>
    <mergeCell ref="N55:P55"/>
    <mergeCell ref="X55:Z55"/>
    <mergeCell ref="N46:P46"/>
    <mergeCell ref="B51:H53"/>
    <mergeCell ref="X53:Z53"/>
    <mergeCell ref="AM32:AP32"/>
    <mergeCell ref="AF32:AL32"/>
    <mergeCell ref="AC31:AE31"/>
    <mergeCell ref="L32:AD32"/>
    <mergeCell ref="V31:X31"/>
    <mergeCell ref="R26:U26"/>
    <mergeCell ref="Z26:AC26"/>
    <mergeCell ref="N31:P31"/>
    <mergeCell ref="O26:P26"/>
    <mergeCell ref="Y35:AB35"/>
    <mergeCell ref="I37:AQ37"/>
    <mergeCell ref="AF40:AI40"/>
    <mergeCell ref="X46:Z46"/>
    <mergeCell ref="N40:Q40"/>
    <mergeCell ref="X43:Z43"/>
    <mergeCell ref="AO40:AQ40"/>
    <mergeCell ref="AM39:AM56"/>
    <mergeCell ref="AF53:AI53"/>
    <mergeCell ref="AF52:AI52"/>
    <mergeCell ref="Y34:AB34"/>
    <mergeCell ref="AM35:AP35"/>
    <mergeCell ref="AM34:AP34"/>
    <mergeCell ref="I29:AB29"/>
    <mergeCell ref="J31:L31"/>
    <mergeCell ref="R31:T31"/>
    <mergeCell ref="N34:Q34"/>
    <mergeCell ref="AN29:AP29"/>
    <mergeCell ref="AD29:AM29"/>
    <mergeCell ref="AM31:AP31"/>
    <mergeCell ref="A39:A56"/>
    <mergeCell ref="J26:M26"/>
    <mergeCell ref="B36:H38"/>
    <mergeCell ref="B23:H27"/>
    <mergeCell ref="B42:H44"/>
    <mergeCell ref="B39:H41"/>
    <mergeCell ref="B28:H31"/>
    <mergeCell ref="A15:A38"/>
    <mergeCell ref="B20:H22"/>
    <mergeCell ref="B15:H19"/>
    <mergeCell ref="X50:Z50"/>
    <mergeCell ref="AF43:AI43"/>
    <mergeCell ref="AO55:AQ55"/>
    <mergeCell ref="AO52:AQ52"/>
    <mergeCell ref="AF49:AI49"/>
    <mergeCell ref="X49:Z49"/>
    <mergeCell ref="X52:Z52"/>
    <mergeCell ref="AO43:AQ43"/>
    <mergeCell ref="AO49:AQ49"/>
    <mergeCell ref="AO46:AQ46"/>
    <mergeCell ref="A1:AQ1"/>
    <mergeCell ref="S11:U11"/>
    <mergeCell ref="AK11:AK14"/>
    <mergeCell ref="V7:X8"/>
    <mergeCell ref="Z7:AB8"/>
    <mergeCell ref="V14:AA14"/>
    <mergeCell ref="A5:A10"/>
    <mergeCell ref="A11:A14"/>
    <mergeCell ref="AH7:AJ8"/>
    <mergeCell ref="AE2:AO2"/>
    <mergeCell ref="Y3:AB4"/>
    <mergeCell ref="AD3:AH4"/>
    <mergeCell ref="AI3:AL4"/>
    <mergeCell ref="AM3:AQ4"/>
    <mergeCell ref="B13:E14"/>
    <mergeCell ref="K13:N14"/>
    <mergeCell ref="G5:K6"/>
    <mergeCell ref="B11:N11"/>
    <mergeCell ref="B7:F8"/>
    <mergeCell ref="B9:F10"/>
    <mergeCell ref="AM21:AP21"/>
    <mergeCell ref="AM26:AP26"/>
    <mergeCell ref="AN24:AP24"/>
    <mergeCell ref="AF26:AI26"/>
    <mergeCell ref="AO7:AQ8"/>
    <mergeCell ref="AO9:AQ10"/>
    <mergeCell ref="AD7:AF8"/>
    <mergeCell ref="AC21:AD21"/>
    <mergeCell ref="I24:AM24"/>
    <mergeCell ref="AL19:AP19"/>
    <mergeCell ref="V3:X4"/>
    <mergeCell ref="Y5:AB6"/>
    <mergeCell ref="AN5:AQ6"/>
    <mergeCell ref="AH9:AJ10"/>
    <mergeCell ref="AG5:AJ6"/>
    <mergeCell ref="AK5:AM6"/>
    <mergeCell ref="AL7:AM8"/>
    <mergeCell ref="AL9:AM10"/>
    <mergeCell ref="AC5:AF6"/>
    <mergeCell ref="U5:X6"/>
  </mergeCells>
  <printOptions horizontalCentered="1"/>
  <pageMargins left="0.5902777777777778" right="0.39305555555555555" top="0.66875" bottom="0.5902777777777778" header="0.5118055555555555" footer="0.5118055555555555"/>
  <pageSetup horizontalDpi="300" verticalDpi="3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6"/>
  <sheetViews>
    <sheetView tabSelected="1" view="pageBreakPreview" zoomScaleSheetLayoutView="100" zoomScalePageLayoutView="0" workbookViewId="0" topLeftCell="A1">
      <selection activeCell="S21" sqref="S21"/>
    </sheetView>
  </sheetViews>
  <sheetFormatPr defaultColWidth="9.00390625" defaultRowHeight="13.5"/>
  <cols>
    <col min="1" max="1" width="2.125" style="0" customWidth="1"/>
    <col min="2" max="2" width="5.625" style="0" customWidth="1"/>
    <col min="3" max="3" width="7.625" style="0" customWidth="1"/>
    <col min="4" max="4" width="9.875" style="0" customWidth="1"/>
    <col min="5" max="5" width="12.125" style="0" customWidth="1"/>
    <col min="6" max="11" width="9.875" style="0" customWidth="1"/>
    <col min="12" max="21" width="2.125" style="0" customWidth="1"/>
  </cols>
  <sheetData>
    <row r="1" spans="1:11" ht="41.25" customHeight="1">
      <c r="A1" s="35" t="s">
        <v>126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3" ht="23.25" customHeight="1">
      <c r="A2" s="38"/>
      <c r="B2" s="381" t="s">
        <v>127</v>
      </c>
      <c r="C2" s="382"/>
      <c r="D2" s="383"/>
      <c r="E2" s="383"/>
      <c r="F2" s="383"/>
      <c r="G2" s="383"/>
      <c r="H2" s="210"/>
      <c r="I2" s="210"/>
      <c r="J2" s="210"/>
      <c r="K2" s="210"/>
      <c r="M2" s="7" t="s">
        <v>6</v>
      </c>
    </row>
    <row r="3" spans="1:13" ht="23.25" customHeight="1">
      <c r="A3" s="38"/>
      <c r="B3" s="401" t="s">
        <v>128</v>
      </c>
      <c r="C3" s="401"/>
      <c r="D3" s="384"/>
      <c r="E3" s="384"/>
      <c r="F3" s="384"/>
      <c r="G3" s="384"/>
      <c r="H3" s="210"/>
      <c r="I3" s="210"/>
      <c r="J3" s="210"/>
      <c r="K3" s="210"/>
      <c r="M3" s="7" t="s">
        <v>9</v>
      </c>
    </row>
    <row r="4" spans="1:13" ht="23.25" customHeight="1">
      <c r="A4" s="38"/>
      <c r="B4" s="401" t="s">
        <v>0</v>
      </c>
      <c r="C4" s="401"/>
      <c r="D4" s="384" t="s">
        <v>6</v>
      </c>
      <c r="E4" s="384"/>
      <c r="F4" s="384"/>
      <c r="G4" s="384"/>
      <c r="H4" s="210"/>
      <c r="I4" s="210"/>
      <c r="J4" s="210"/>
      <c r="K4" s="210"/>
      <c r="M4" s="7" t="s">
        <v>153</v>
      </c>
    </row>
    <row r="5" spans="1:13" ht="23.25" customHeight="1">
      <c r="A5" s="1"/>
      <c r="B5" s="388" t="s">
        <v>5</v>
      </c>
      <c r="C5" s="388"/>
      <c r="D5" s="399"/>
      <c r="E5" s="399"/>
      <c r="F5" s="399"/>
      <c r="G5" s="399"/>
      <c r="H5" s="210"/>
      <c r="I5" s="210"/>
      <c r="J5" s="210"/>
      <c r="K5" s="210"/>
      <c r="M5" s="7" t="s">
        <v>154</v>
      </c>
    </row>
    <row r="6" spans="1:13" ht="23.25" customHeight="1">
      <c r="A6" s="1"/>
      <c r="B6" s="387" t="s">
        <v>129</v>
      </c>
      <c r="C6" s="388"/>
      <c r="D6" s="111"/>
      <c r="E6" s="388" t="s">
        <v>130</v>
      </c>
      <c r="F6" s="388"/>
      <c r="G6" s="110"/>
      <c r="H6" s="210"/>
      <c r="I6" s="210"/>
      <c r="J6" s="210"/>
      <c r="K6" s="210"/>
      <c r="M6" s="37" t="s">
        <v>20</v>
      </c>
    </row>
    <row r="7" spans="1:13" ht="23.25" customHeight="1">
      <c r="A7" s="1"/>
      <c r="B7" s="397"/>
      <c r="C7" s="41" t="s">
        <v>131</v>
      </c>
      <c r="D7" s="100">
        <f>+D6-D8-D9-D10-D11</f>
        <v>0</v>
      </c>
      <c r="E7" s="92"/>
      <c r="F7" s="93"/>
      <c r="G7" s="93"/>
      <c r="H7" s="210"/>
      <c r="I7" s="210"/>
      <c r="J7" s="210"/>
      <c r="K7" s="210"/>
      <c r="M7" s="37" t="s">
        <v>22</v>
      </c>
    </row>
    <row r="8" spans="1:11" ht="23.25" customHeight="1">
      <c r="A8" s="1"/>
      <c r="B8" s="397"/>
      <c r="C8" s="39" t="s">
        <v>132</v>
      </c>
      <c r="D8" s="111"/>
      <c r="E8" s="94"/>
      <c r="F8" s="95"/>
      <c r="G8" s="95"/>
      <c r="H8" s="210"/>
      <c r="I8" s="210"/>
      <c r="J8" s="210"/>
      <c r="K8" s="210"/>
    </row>
    <row r="9" spans="1:11" ht="23.25" customHeight="1">
      <c r="A9" s="1"/>
      <c r="B9" s="397"/>
      <c r="C9" s="39" t="s">
        <v>133</v>
      </c>
      <c r="D9" s="111"/>
      <c r="E9" s="94"/>
      <c r="F9" s="95"/>
      <c r="G9" s="95"/>
      <c r="H9" s="210"/>
      <c r="I9" s="210"/>
      <c r="J9" s="210"/>
      <c r="K9" s="210"/>
    </row>
    <row r="10" spans="1:11" ht="23.25" customHeight="1">
      <c r="A10" s="1"/>
      <c r="B10" s="397"/>
      <c r="C10" s="39" t="s">
        <v>149</v>
      </c>
      <c r="D10" s="111"/>
      <c r="E10" s="94"/>
      <c r="F10" s="95"/>
      <c r="G10" s="95"/>
      <c r="H10" s="210"/>
      <c r="I10" s="210"/>
      <c r="J10" s="210"/>
      <c r="K10" s="210"/>
    </row>
    <row r="11" spans="1:11" ht="23.25" customHeight="1">
      <c r="A11" s="1"/>
      <c r="B11" s="398"/>
      <c r="C11" s="39" t="s">
        <v>160</v>
      </c>
      <c r="D11" s="111"/>
      <c r="E11" s="389"/>
      <c r="F11" s="390"/>
      <c r="G11" s="122"/>
      <c r="H11" s="210"/>
      <c r="I11" s="210"/>
      <c r="J11" s="210"/>
      <c r="K11" s="210"/>
    </row>
    <row r="12" spans="1:11" ht="23.25" customHeight="1">
      <c r="A12" s="1"/>
      <c r="B12" s="387" t="s">
        <v>134</v>
      </c>
      <c r="C12" s="388"/>
      <c r="D12" s="125">
        <f>SUM(D13:D18)</f>
        <v>0</v>
      </c>
      <c r="E12" s="388" t="s">
        <v>135</v>
      </c>
      <c r="F12" s="388"/>
      <c r="G12" s="110">
        <v>365</v>
      </c>
      <c r="H12" s="210"/>
      <c r="I12" s="210"/>
      <c r="J12" s="210"/>
      <c r="K12" s="210"/>
    </row>
    <row r="13" spans="1:11" ht="23.25" customHeight="1">
      <c r="A13" s="1"/>
      <c r="B13" s="400"/>
      <c r="C13" s="41" t="s">
        <v>13</v>
      </c>
      <c r="D13" s="124"/>
      <c r="E13" s="391"/>
      <c r="F13" s="392"/>
      <c r="G13" s="392"/>
      <c r="H13" s="210"/>
      <c r="I13" s="210"/>
      <c r="J13" s="210"/>
      <c r="K13" s="210"/>
    </row>
    <row r="14" spans="1:11" ht="23.25" customHeight="1">
      <c r="A14" s="1"/>
      <c r="B14" s="400"/>
      <c r="C14" s="39" t="s">
        <v>160</v>
      </c>
      <c r="D14" s="111"/>
      <c r="E14" s="393"/>
      <c r="F14" s="394"/>
      <c r="G14" s="394"/>
      <c r="H14" s="210"/>
      <c r="I14" s="210"/>
      <c r="J14" s="210"/>
      <c r="K14" s="210"/>
    </row>
    <row r="15" spans="1:11" ht="23.25" customHeight="1">
      <c r="A15" s="1"/>
      <c r="B15" s="400"/>
      <c r="C15" s="39" t="s">
        <v>15</v>
      </c>
      <c r="D15" s="111"/>
      <c r="E15" s="393"/>
      <c r="F15" s="394"/>
      <c r="G15" s="394"/>
      <c r="H15" s="210"/>
      <c r="I15" s="210"/>
      <c r="J15" s="210"/>
      <c r="K15" s="210"/>
    </row>
    <row r="16" spans="1:11" ht="23.25" customHeight="1">
      <c r="A16" s="1"/>
      <c r="B16" s="400"/>
      <c r="C16" s="39" t="s">
        <v>16</v>
      </c>
      <c r="D16" s="111"/>
      <c r="E16" s="393"/>
      <c r="F16" s="394"/>
      <c r="G16" s="394"/>
      <c r="H16" s="210"/>
      <c r="I16" s="210"/>
      <c r="J16" s="210"/>
      <c r="K16" s="210"/>
    </row>
    <row r="17" spans="1:11" ht="23.25" customHeight="1">
      <c r="A17" s="1"/>
      <c r="B17" s="400"/>
      <c r="C17" s="39" t="s">
        <v>17</v>
      </c>
      <c r="D17" s="111"/>
      <c r="E17" s="393"/>
      <c r="F17" s="394"/>
      <c r="G17" s="394"/>
      <c r="H17" s="210"/>
      <c r="I17" s="210"/>
      <c r="J17" s="210"/>
      <c r="K17" s="210"/>
    </row>
    <row r="18" spans="1:11" ht="23.25" customHeight="1">
      <c r="A18" s="1"/>
      <c r="B18" s="400"/>
      <c r="C18" s="40" t="s">
        <v>18</v>
      </c>
      <c r="D18" s="112"/>
      <c r="E18" s="393"/>
      <c r="F18" s="394"/>
      <c r="G18" s="394"/>
      <c r="H18" s="210"/>
      <c r="I18" s="210"/>
      <c r="J18" s="210"/>
      <c r="K18" s="210"/>
    </row>
    <row r="19" spans="1:11" ht="23.25" customHeight="1">
      <c r="A19" s="1"/>
      <c r="B19" s="385" t="s">
        <v>19</v>
      </c>
      <c r="C19" s="386"/>
      <c r="D19" s="113"/>
      <c r="E19" s="387" t="s">
        <v>136</v>
      </c>
      <c r="F19" s="387"/>
      <c r="G19" s="114"/>
      <c r="H19" s="210"/>
      <c r="I19" s="210"/>
      <c r="J19" s="210"/>
      <c r="K19" s="210"/>
    </row>
    <row r="20" spans="1:11" ht="23.25" customHeight="1">
      <c r="A20" s="1"/>
      <c r="B20" s="387" t="s">
        <v>137</v>
      </c>
      <c r="C20" s="387"/>
      <c r="D20" s="112"/>
      <c r="E20" s="387" t="s">
        <v>138</v>
      </c>
      <c r="F20" s="387"/>
      <c r="G20" s="114">
        <f>+G6</f>
        <v>0</v>
      </c>
      <c r="H20" s="103"/>
      <c r="I20" s="395" t="s">
        <v>139</v>
      </c>
      <c r="J20" s="396"/>
      <c r="K20" s="115"/>
    </row>
    <row r="21" spans="1:11" ht="23.25" customHeight="1">
      <c r="A21" s="1"/>
      <c r="B21" s="388" t="s">
        <v>140</v>
      </c>
      <c r="C21" s="388"/>
      <c r="D21" s="388"/>
      <c r="E21" s="39" t="s">
        <v>39</v>
      </c>
      <c r="F21" s="39" t="s">
        <v>40</v>
      </c>
      <c r="G21" s="39" t="s">
        <v>41</v>
      </c>
      <c r="H21" s="39" t="s">
        <v>54</v>
      </c>
      <c r="I21" s="39" t="s">
        <v>141</v>
      </c>
      <c r="J21" s="39" t="s">
        <v>102</v>
      </c>
      <c r="K21" s="39" t="s">
        <v>45</v>
      </c>
    </row>
    <row r="22" spans="1:11" ht="23.25" customHeight="1">
      <c r="A22" s="1"/>
      <c r="B22" s="388" t="s">
        <v>142</v>
      </c>
      <c r="C22" s="388"/>
      <c r="D22" s="388"/>
      <c r="E22" s="116"/>
      <c r="F22" s="117"/>
      <c r="G22" s="116"/>
      <c r="H22" s="117"/>
      <c r="I22" s="117"/>
      <c r="J22" s="117"/>
      <c r="K22" s="117"/>
    </row>
    <row r="23" spans="1:26" ht="23.25" customHeight="1">
      <c r="A23" s="1"/>
      <c r="B23" s="388" t="s">
        <v>143</v>
      </c>
      <c r="C23" s="388"/>
      <c r="D23" s="388"/>
      <c r="E23" s="116"/>
      <c r="F23" s="116"/>
      <c r="G23" s="116"/>
      <c r="H23" s="116"/>
      <c r="I23" s="116"/>
      <c r="J23" s="116"/>
      <c r="K23" s="116"/>
      <c r="V23" s="39" t="s">
        <v>41</v>
      </c>
      <c r="W23" s="39" t="s">
        <v>54</v>
      </c>
      <c r="X23" s="39" t="s">
        <v>141</v>
      </c>
      <c r="Y23" s="39" t="s">
        <v>102</v>
      </c>
      <c r="Z23" s="39" t="s">
        <v>45</v>
      </c>
    </row>
    <row r="24" spans="1:26" ht="23.25" customHeight="1">
      <c r="A24" s="1"/>
      <c r="B24" s="388" t="s">
        <v>144</v>
      </c>
      <c r="C24" s="388"/>
      <c r="D24" s="388"/>
      <c r="E24" s="116"/>
      <c r="F24" s="116"/>
      <c r="G24" s="116"/>
      <c r="H24" s="116"/>
      <c r="I24" s="116"/>
      <c r="J24" s="116"/>
      <c r="K24" s="116"/>
      <c r="V24" s="116"/>
      <c r="W24" s="116"/>
      <c r="X24" s="116"/>
      <c r="Y24" s="116"/>
      <c r="Z24" s="116"/>
    </row>
    <row r="25" spans="1:26" ht="23.25" customHeight="1">
      <c r="A25" s="1"/>
      <c r="B25" s="406" t="s">
        <v>145</v>
      </c>
      <c r="C25" s="406"/>
      <c r="D25" s="406"/>
      <c r="E25" s="121" t="str">
        <f>IF(E22=0,"0",E26/E22)</f>
        <v>0</v>
      </c>
      <c r="F25" s="101" t="str">
        <f>IF($G$22=0,"0",F26/$G$22)</f>
        <v>0</v>
      </c>
      <c r="G25" s="101" t="str">
        <f>IF($G$22=0,"0",ROUNDDOWN(G26,1))</f>
        <v>0</v>
      </c>
      <c r="H25" s="101" t="str">
        <f>IF($G$22=0,"0",ROUNDDOWN(H26,1))</f>
        <v>0</v>
      </c>
      <c r="I25" s="101" t="str">
        <f>IF($G$22=0,"0",ROUNDDOWN(I26,1))</f>
        <v>0</v>
      </c>
      <c r="J25" s="101" t="str">
        <f>IF($G$22=0,"0",ROUNDDOWN(J26,1))</f>
        <v>0</v>
      </c>
      <c r="K25" s="101" t="str">
        <f>IF($G$22=0,"0",ROUNDDOWN(K26,1))</f>
        <v>0</v>
      </c>
      <c r="V25" s="101"/>
      <c r="W25" s="101"/>
      <c r="X25" s="101"/>
      <c r="Y25" s="101"/>
      <c r="Z25" s="101"/>
    </row>
    <row r="26" spans="2:26" ht="24" customHeight="1">
      <c r="B26" s="406" t="s">
        <v>146</v>
      </c>
      <c r="C26" s="406"/>
      <c r="D26" s="406"/>
      <c r="E26" s="102">
        <f aca="true" t="shared" si="0" ref="E26:K26">SUM(E27:E116)</f>
        <v>0</v>
      </c>
      <c r="F26" s="102">
        <f t="shared" si="0"/>
        <v>0</v>
      </c>
      <c r="G26" s="102">
        <f t="shared" si="0"/>
        <v>0</v>
      </c>
      <c r="H26" s="102">
        <f t="shared" si="0"/>
        <v>0</v>
      </c>
      <c r="I26" s="102">
        <f t="shared" si="0"/>
        <v>0</v>
      </c>
      <c r="J26" s="102">
        <f t="shared" si="0"/>
        <v>0</v>
      </c>
      <c r="K26" s="102">
        <f t="shared" si="0"/>
        <v>0</v>
      </c>
      <c r="V26" s="102">
        <f>SUM(V27:V116)</f>
        <v>0</v>
      </c>
      <c r="W26" s="102">
        <f>SUM(W27:W116)</f>
        <v>0</v>
      </c>
      <c r="X26" s="102">
        <f>SUM(X27:X116)</f>
        <v>0</v>
      </c>
      <c r="Y26" s="102">
        <f>SUM(Y27:Y116)</f>
        <v>0</v>
      </c>
      <c r="Z26" s="102">
        <f>SUM(Z27:Z116)</f>
        <v>0</v>
      </c>
    </row>
    <row r="27" spans="2:26" ht="14.25" customHeight="1">
      <c r="B27" s="402" t="s">
        <v>147</v>
      </c>
      <c r="C27" s="403"/>
      <c r="D27" s="36">
        <v>1</v>
      </c>
      <c r="E27" s="118"/>
      <c r="F27" s="118"/>
      <c r="G27" s="118">
        <f aca="true" t="shared" si="1" ref="G27:K41">IF(V27=0,"",(V27/$G$22))</f>
      </c>
      <c r="H27" s="118">
        <f t="shared" si="1"/>
      </c>
      <c r="I27" s="118">
        <f t="shared" si="1"/>
      </c>
      <c r="J27" s="118">
        <f t="shared" si="1"/>
      </c>
      <c r="K27" s="118">
        <f t="shared" si="1"/>
      </c>
      <c r="U27" s="36">
        <v>1</v>
      </c>
      <c r="V27" s="118"/>
      <c r="W27" s="118"/>
      <c r="X27" s="118"/>
      <c r="Y27" s="118"/>
      <c r="Z27" s="118"/>
    </row>
    <row r="28" spans="2:26" ht="14.25">
      <c r="B28" s="404"/>
      <c r="C28" s="405"/>
      <c r="D28" s="36">
        <v>2</v>
      </c>
      <c r="E28" s="118"/>
      <c r="F28" s="118"/>
      <c r="G28" s="118">
        <f t="shared" si="1"/>
      </c>
      <c r="H28" s="118">
        <f t="shared" si="1"/>
      </c>
      <c r="I28" s="118">
        <f t="shared" si="1"/>
      </c>
      <c r="J28" s="118">
        <f t="shared" si="1"/>
      </c>
      <c r="K28" s="118">
        <f t="shared" si="1"/>
      </c>
      <c r="U28" s="36">
        <v>2</v>
      </c>
      <c r="V28" s="118"/>
      <c r="W28" s="118"/>
      <c r="X28" s="118"/>
      <c r="Y28" s="118"/>
      <c r="Z28" s="118"/>
    </row>
    <row r="29" spans="2:26" ht="14.25">
      <c r="B29" s="404"/>
      <c r="C29" s="405"/>
      <c r="D29" s="36">
        <v>3</v>
      </c>
      <c r="E29" s="118"/>
      <c r="F29" s="118"/>
      <c r="G29" s="118">
        <f t="shared" si="1"/>
      </c>
      <c r="H29" s="118">
        <f t="shared" si="1"/>
      </c>
      <c r="I29" s="118">
        <f t="shared" si="1"/>
      </c>
      <c r="J29" s="118">
        <f t="shared" si="1"/>
      </c>
      <c r="K29" s="118">
        <f t="shared" si="1"/>
      </c>
      <c r="U29" s="36">
        <v>3</v>
      </c>
      <c r="V29" s="118"/>
      <c r="W29" s="118"/>
      <c r="X29" s="118"/>
      <c r="Y29" s="118"/>
      <c r="Z29" s="118"/>
    </row>
    <row r="30" spans="2:26" ht="14.25">
      <c r="B30" s="404"/>
      <c r="C30" s="405"/>
      <c r="D30" s="36">
        <v>4</v>
      </c>
      <c r="E30" s="118"/>
      <c r="F30" s="118"/>
      <c r="G30" s="118">
        <f>IF(V30=0,"",(V30/$G$22))</f>
      </c>
      <c r="H30" s="118">
        <f t="shared" si="1"/>
      </c>
      <c r="I30" s="118">
        <f t="shared" si="1"/>
      </c>
      <c r="J30" s="118">
        <f t="shared" si="1"/>
      </c>
      <c r="K30" s="118">
        <f t="shared" si="1"/>
      </c>
      <c r="U30" s="36">
        <v>4</v>
      </c>
      <c r="V30" s="118"/>
      <c r="W30" s="118"/>
      <c r="X30" s="118"/>
      <c r="Y30" s="118"/>
      <c r="Z30" s="118"/>
    </row>
    <row r="31" spans="2:26" ht="14.25">
      <c r="B31" s="404"/>
      <c r="C31" s="405"/>
      <c r="D31" s="36">
        <v>5</v>
      </c>
      <c r="E31" s="118"/>
      <c r="F31" s="118"/>
      <c r="G31" s="118">
        <f aca="true" t="shared" si="2" ref="G31:G41">IF(V31=0,"",(V31/$G$22))</f>
      </c>
      <c r="H31" s="118">
        <f t="shared" si="1"/>
      </c>
      <c r="I31" s="118">
        <f t="shared" si="1"/>
      </c>
      <c r="J31" s="118">
        <f t="shared" si="1"/>
      </c>
      <c r="K31" s="118">
        <f t="shared" si="1"/>
      </c>
      <c r="U31" s="36">
        <v>5</v>
      </c>
      <c r="V31" s="118"/>
      <c r="W31" s="118"/>
      <c r="X31" s="118"/>
      <c r="Y31" s="118"/>
      <c r="Z31" s="118"/>
    </row>
    <row r="32" spans="2:26" ht="14.25">
      <c r="B32" s="404"/>
      <c r="C32" s="405"/>
      <c r="D32" s="36">
        <v>6</v>
      </c>
      <c r="E32" s="118"/>
      <c r="F32" s="118"/>
      <c r="G32" s="118">
        <f t="shared" si="2"/>
      </c>
      <c r="H32" s="118">
        <f t="shared" si="1"/>
      </c>
      <c r="I32" s="118">
        <f t="shared" si="1"/>
      </c>
      <c r="J32" s="118">
        <f t="shared" si="1"/>
      </c>
      <c r="K32" s="118">
        <f t="shared" si="1"/>
      </c>
      <c r="U32" s="36">
        <v>6</v>
      </c>
      <c r="V32" s="118"/>
      <c r="W32" s="118"/>
      <c r="X32" s="118"/>
      <c r="Y32" s="118"/>
      <c r="Z32" s="118"/>
    </row>
    <row r="33" spans="2:26" ht="14.25">
      <c r="B33" s="404"/>
      <c r="C33" s="405"/>
      <c r="D33" s="36">
        <v>7</v>
      </c>
      <c r="E33" s="118"/>
      <c r="F33" s="118"/>
      <c r="G33" s="118">
        <f t="shared" si="2"/>
      </c>
      <c r="H33" s="118">
        <f t="shared" si="1"/>
      </c>
      <c r="I33" s="118">
        <f t="shared" si="1"/>
      </c>
      <c r="J33" s="118">
        <f t="shared" si="1"/>
      </c>
      <c r="K33" s="118">
        <f t="shared" si="1"/>
      </c>
      <c r="U33" s="36">
        <v>7</v>
      </c>
      <c r="V33" s="118"/>
      <c r="W33" s="118"/>
      <c r="X33" s="118"/>
      <c r="Y33" s="118"/>
      <c r="Z33" s="118"/>
    </row>
    <row r="34" spans="2:26" ht="14.25">
      <c r="B34" s="404"/>
      <c r="C34" s="405"/>
      <c r="D34" s="36">
        <v>8</v>
      </c>
      <c r="E34" s="118"/>
      <c r="F34" s="118"/>
      <c r="G34" s="118">
        <f t="shared" si="2"/>
      </c>
      <c r="H34" s="118">
        <f t="shared" si="1"/>
      </c>
      <c r="I34" s="118">
        <f t="shared" si="1"/>
      </c>
      <c r="J34" s="118">
        <f t="shared" si="1"/>
      </c>
      <c r="K34" s="118">
        <f t="shared" si="1"/>
      </c>
      <c r="U34" s="36">
        <v>8</v>
      </c>
      <c r="V34" s="118"/>
      <c r="W34" s="118"/>
      <c r="X34" s="118"/>
      <c r="Y34" s="118"/>
      <c r="Z34" s="118"/>
    </row>
    <row r="35" spans="2:26" ht="14.25">
      <c r="B35" s="404"/>
      <c r="C35" s="405"/>
      <c r="D35" s="36">
        <v>9</v>
      </c>
      <c r="E35" s="118"/>
      <c r="F35" s="118"/>
      <c r="G35" s="118">
        <f t="shared" si="2"/>
      </c>
      <c r="H35" s="118">
        <f t="shared" si="1"/>
      </c>
      <c r="I35" s="118">
        <f t="shared" si="1"/>
      </c>
      <c r="J35" s="118">
        <f t="shared" si="1"/>
      </c>
      <c r="K35" s="118">
        <f t="shared" si="1"/>
      </c>
      <c r="U35" s="36">
        <v>9</v>
      </c>
      <c r="V35" s="118"/>
      <c r="W35" s="118"/>
      <c r="X35" s="118"/>
      <c r="Y35" s="118"/>
      <c r="Z35" s="118"/>
    </row>
    <row r="36" spans="2:26" ht="14.25">
      <c r="B36" s="404"/>
      <c r="C36" s="405"/>
      <c r="D36" s="36">
        <v>10</v>
      </c>
      <c r="E36" s="118"/>
      <c r="F36" s="118"/>
      <c r="G36" s="118">
        <f t="shared" si="2"/>
      </c>
      <c r="H36" s="118">
        <f t="shared" si="1"/>
      </c>
      <c r="I36" s="118">
        <f t="shared" si="1"/>
      </c>
      <c r="J36" s="118">
        <f t="shared" si="1"/>
      </c>
      <c r="K36" s="118">
        <f t="shared" si="1"/>
      </c>
      <c r="U36" s="36">
        <v>10</v>
      </c>
      <c r="V36" s="118"/>
      <c r="W36" s="118"/>
      <c r="X36" s="118"/>
      <c r="Y36" s="118"/>
      <c r="Z36" s="118"/>
    </row>
    <row r="37" spans="2:26" ht="14.25">
      <c r="B37" s="404"/>
      <c r="C37" s="405"/>
      <c r="D37" s="36">
        <v>11</v>
      </c>
      <c r="E37" s="118"/>
      <c r="F37" s="118"/>
      <c r="G37" s="118">
        <f t="shared" si="2"/>
      </c>
      <c r="H37" s="118">
        <f t="shared" si="1"/>
      </c>
      <c r="I37" s="118">
        <f t="shared" si="1"/>
      </c>
      <c r="J37" s="118">
        <f t="shared" si="1"/>
      </c>
      <c r="K37" s="118">
        <f t="shared" si="1"/>
      </c>
      <c r="U37" s="36">
        <v>11</v>
      </c>
      <c r="V37" s="118"/>
      <c r="W37" s="118"/>
      <c r="X37" s="118"/>
      <c r="Y37" s="118"/>
      <c r="Z37" s="118"/>
    </row>
    <row r="38" spans="2:26" ht="14.25">
      <c r="B38" s="404"/>
      <c r="C38" s="405"/>
      <c r="D38" s="36">
        <v>12</v>
      </c>
      <c r="E38" s="118"/>
      <c r="F38" s="118"/>
      <c r="G38" s="118">
        <f t="shared" si="2"/>
      </c>
      <c r="H38" s="118">
        <f t="shared" si="1"/>
      </c>
      <c r="I38" s="118">
        <f t="shared" si="1"/>
      </c>
      <c r="J38" s="118">
        <f t="shared" si="1"/>
      </c>
      <c r="K38" s="118">
        <f t="shared" si="1"/>
      </c>
      <c r="U38" s="36">
        <v>12</v>
      </c>
      <c r="V38" s="118"/>
      <c r="W38" s="118"/>
      <c r="X38" s="118"/>
      <c r="Y38" s="118"/>
      <c r="Z38" s="118"/>
    </row>
    <row r="39" spans="2:26" ht="14.25">
      <c r="B39" s="404"/>
      <c r="C39" s="405"/>
      <c r="D39" s="36">
        <v>13</v>
      </c>
      <c r="E39" s="118"/>
      <c r="F39" s="118"/>
      <c r="G39" s="118">
        <f t="shared" si="2"/>
      </c>
      <c r="H39" s="118">
        <f t="shared" si="1"/>
      </c>
      <c r="I39" s="118">
        <f t="shared" si="1"/>
      </c>
      <c r="J39" s="118">
        <f t="shared" si="1"/>
      </c>
      <c r="K39" s="118">
        <f t="shared" si="1"/>
      </c>
      <c r="U39" s="36">
        <v>13</v>
      </c>
      <c r="V39" s="118"/>
      <c r="W39" s="118"/>
      <c r="X39" s="118"/>
      <c r="Y39" s="118"/>
      <c r="Z39" s="118"/>
    </row>
    <row r="40" spans="2:26" ht="14.25">
      <c r="B40" s="404"/>
      <c r="C40" s="405"/>
      <c r="D40" s="36">
        <v>14</v>
      </c>
      <c r="E40" s="118"/>
      <c r="F40" s="118"/>
      <c r="G40" s="118">
        <f t="shared" si="2"/>
      </c>
      <c r="H40" s="118">
        <f t="shared" si="1"/>
      </c>
      <c r="I40" s="118">
        <f t="shared" si="1"/>
      </c>
      <c r="J40" s="118">
        <f t="shared" si="1"/>
      </c>
      <c r="K40" s="118">
        <f t="shared" si="1"/>
      </c>
      <c r="U40" s="36">
        <v>14</v>
      </c>
      <c r="V40" s="118"/>
      <c r="W40" s="118"/>
      <c r="X40" s="118"/>
      <c r="Y40" s="118"/>
      <c r="Z40" s="118"/>
    </row>
    <row r="41" spans="2:26" ht="14.25">
      <c r="B41" s="404"/>
      <c r="C41" s="405"/>
      <c r="D41" s="36">
        <v>15</v>
      </c>
      <c r="E41" s="118"/>
      <c r="F41" s="118"/>
      <c r="G41" s="118">
        <f t="shared" si="2"/>
      </c>
      <c r="H41" s="118">
        <f t="shared" si="1"/>
      </c>
      <c r="I41" s="118">
        <f t="shared" si="1"/>
      </c>
      <c r="J41" s="118">
        <f t="shared" si="1"/>
      </c>
      <c r="K41" s="118">
        <f t="shared" si="1"/>
      </c>
      <c r="U41" s="36">
        <v>15</v>
      </c>
      <c r="V41" s="118"/>
      <c r="W41" s="118"/>
      <c r="X41" s="118"/>
      <c r="Y41" s="118"/>
      <c r="Z41" s="118"/>
    </row>
    <row r="42" spans="2:26" ht="14.25">
      <c r="B42" s="404"/>
      <c r="C42" s="405"/>
      <c r="D42" s="36">
        <v>16</v>
      </c>
      <c r="E42" s="118"/>
      <c r="F42" s="118"/>
      <c r="G42" s="118"/>
      <c r="H42" s="118"/>
      <c r="I42" s="118"/>
      <c r="J42" s="118"/>
      <c r="K42" s="118"/>
      <c r="U42" s="36">
        <v>16</v>
      </c>
      <c r="V42" s="118"/>
      <c r="W42" s="118"/>
      <c r="X42" s="118"/>
      <c r="Y42" s="118"/>
      <c r="Z42" s="118"/>
    </row>
    <row r="43" spans="2:26" ht="14.25">
      <c r="B43" s="106"/>
      <c r="C43" s="107"/>
      <c r="D43" s="36">
        <v>17</v>
      </c>
      <c r="E43" s="118"/>
      <c r="F43" s="118"/>
      <c r="G43" s="118"/>
      <c r="H43" s="118"/>
      <c r="I43" s="118"/>
      <c r="J43" s="118"/>
      <c r="K43" s="118"/>
      <c r="U43" s="36">
        <v>17</v>
      </c>
      <c r="V43" s="118"/>
      <c r="W43" s="118"/>
      <c r="X43" s="118"/>
      <c r="Y43" s="118"/>
      <c r="Z43" s="118"/>
    </row>
    <row r="44" spans="2:26" ht="14.25">
      <c r="B44" s="106"/>
      <c r="C44" s="107"/>
      <c r="D44" s="36">
        <v>18</v>
      </c>
      <c r="E44" s="118"/>
      <c r="F44" s="118"/>
      <c r="G44" s="118"/>
      <c r="H44" s="118"/>
      <c r="I44" s="118"/>
      <c r="J44" s="118"/>
      <c r="K44" s="118"/>
      <c r="U44" s="36">
        <v>18</v>
      </c>
      <c r="V44" s="118"/>
      <c r="W44" s="118"/>
      <c r="X44" s="118"/>
      <c r="Y44" s="118"/>
      <c r="Z44" s="118"/>
    </row>
    <row r="45" spans="2:26" ht="14.25">
      <c r="B45" s="106"/>
      <c r="C45" s="107"/>
      <c r="D45" s="36">
        <v>19</v>
      </c>
      <c r="E45" s="118"/>
      <c r="F45" s="118"/>
      <c r="G45" s="118"/>
      <c r="H45" s="118"/>
      <c r="I45" s="118"/>
      <c r="J45" s="118"/>
      <c r="K45" s="118"/>
      <c r="U45" s="36">
        <v>19</v>
      </c>
      <c r="V45" s="118"/>
      <c r="W45" s="118"/>
      <c r="X45" s="118"/>
      <c r="Y45" s="118"/>
      <c r="Z45" s="118"/>
    </row>
    <row r="46" spans="2:26" ht="14.25">
      <c r="B46" s="108"/>
      <c r="C46" s="109"/>
      <c r="D46" s="36">
        <v>20</v>
      </c>
      <c r="E46" s="118"/>
      <c r="F46" s="118"/>
      <c r="G46" s="118"/>
      <c r="H46" s="118"/>
      <c r="I46" s="118"/>
      <c r="J46" s="118"/>
      <c r="K46" s="118"/>
      <c r="U46" s="36">
        <v>20</v>
      </c>
      <c r="V46" s="118"/>
      <c r="W46" s="118"/>
      <c r="X46" s="118"/>
      <c r="Y46" s="118"/>
      <c r="Z46" s="118"/>
    </row>
    <row r="47" spans="4:26" ht="14.25">
      <c r="D47" s="36">
        <v>21</v>
      </c>
      <c r="E47" s="119"/>
      <c r="F47" s="119"/>
      <c r="G47" s="119"/>
      <c r="H47" s="119"/>
      <c r="I47" s="119"/>
      <c r="J47" s="119"/>
      <c r="K47" s="119"/>
      <c r="U47" s="36">
        <v>21</v>
      </c>
      <c r="V47" s="119"/>
      <c r="W47" s="119"/>
      <c r="X47" s="119"/>
      <c r="Y47" s="119"/>
      <c r="Z47" s="119"/>
    </row>
    <row r="48" spans="4:26" ht="14.25">
      <c r="D48" s="36">
        <v>22</v>
      </c>
      <c r="E48" s="119"/>
      <c r="F48" s="119"/>
      <c r="G48" s="119"/>
      <c r="H48" s="119"/>
      <c r="I48" s="119"/>
      <c r="J48" s="119"/>
      <c r="K48" s="119"/>
      <c r="U48" s="36">
        <v>22</v>
      </c>
      <c r="V48" s="119"/>
      <c r="W48" s="119"/>
      <c r="X48" s="119"/>
      <c r="Y48" s="119"/>
      <c r="Z48" s="119"/>
    </row>
    <row r="49" spans="4:26" ht="14.25">
      <c r="D49" s="36">
        <v>23</v>
      </c>
      <c r="E49" s="119"/>
      <c r="F49" s="119"/>
      <c r="G49" s="119"/>
      <c r="H49" s="119"/>
      <c r="I49" s="119"/>
      <c r="J49" s="119"/>
      <c r="K49" s="119"/>
      <c r="U49" s="36">
        <v>23</v>
      </c>
      <c r="V49" s="119"/>
      <c r="W49" s="119"/>
      <c r="X49" s="119"/>
      <c r="Y49" s="119"/>
      <c r="Z49" s="119"/>
    </row>
    <row r="50" spans="4:26" ht="14.25">
      <c r="D50" s="36">
        <v>24</v>
      </c>
      <c r="E50" s="119"/>
      <c r="F50" s="119"/>
      <c r="G50" s="119"/>
      <c r="H50" s="119"/>
      <c r="I50" s="119"/>
      <c r="J50" s="119"/>
      <c r="K50" s="119"/>
      <c r="U50" s="36">
        <v>24</v>
      </c>
      <c r="V50" s="119"/>
      <c r="W50" s="119"/>
      <c r="X50" s="119"/>
      <c r="Y50" s="119"/>
      <c r="Z50" s="119"/>
    </row>
    <row r="51" spans="4:26" ht="14.25">
      <c r="D51" s="36">
        <v>25</v>
      </c>
      <c r="E51" s="119"/>
      <c r="F51" s="119"/>
      <c r="G51" s="119"/>
      <c r="H51" s="119"/>
      <c r="I51" s="119"/>
      <c r="J51" s="119"/>
      <c r="K51" s="119"/>
      <c r="U51" s="36">
        <v>25</v>
      </c>
      <c r="V51" s="119"/>
      <c r="W51" s="119"/>
      <c r="X51" s="119"/>
      <c r="Y51" s="119"/>
      <c r="Z51" s="119"/>
    </row>
    <row r="52" spans="4:26" ht="14.25">
      <c r="D52" s="36">
        <v>26</v>
      </c>
      <c r="E52" s="119"/>
      <c r="F52" s="119"/>
      <c r="G52" s="119"/>
      <c r="H52" s="119"/>
      <c r="I52" s="119"/>
      <c r="J52" s="119"/>
      <c r="K52" s="119"/>
      <c r="U52" s="36">
        <v>26</v>
      </c>
      <c r="V52" s="119"/>
      <c r="W52" s="119"/>
      <c r="X52" s="119"/>
      <c r="Y52" s="119"/>
      <c r="Z52" s="119"/>
    </row>
    <row r="53" spans="4:26" ht="14.25">
      <c r="D53" s="36">
        <v>27</v>
      </c>
      <c r="E53" s="119"/>
      <c r="F53" s="119"/>
      <c r="G53" s="119"/>
      <c r="H53" s="119"/>
      <c r="I53" s="119"/>
      <c r="J53" s="119"/>
      <c r="K53" s="119"/>
      <c r="U53" s="36">
        <v>27</v>
      </c>
      <c r="V53" s="119"/>
      <c r="W53" s="119"/>
      <c r="X53" s="119"/>
      <c r="Y53" s="119"/>
      <c r="Z53" s="119"/>
    </row>
    <row r="54" spans="4:26" ht="14.25">
      <c r="D54" s="36">
        <v>28</v>
      </c>
      <c r="E54" s="119"/>
      <c r="F54" s="119"/>
      <c r="G54" s="119"/>
      <c r="H54" s="119"/>
      <c r="I54" s="119"/>
      <c r="J54" s="119"/>
      <c r="K54" s="119"/>
      <c r="U54" s="36">
        <v>28</v>
      </c>
      <c r="V54" s="119"/>
      <c r="W54" s="119"/>
      <c r="X54" s="119"/>
      <c r="Y54" s="119"/>
      <c r="Z54" s="119"/>
    </row>
    <row r="55" spans="4:26" ht="14.25">
      <c r="D55" s="36">
        <v>29</v>
      </c>
      <c r="E55" s="119"/>
      <c r="F55" s="119"/>
      <c r="G55" s="119"/>
      <c r="H55" s="119"/>
      <c r="I55" s="119"/>
      <c r="J55" s="119"/>
      <c r="K55" s="119"/>
      <c r="U55" s="36">
        <v>29</v>
      </c>
      <c r="V55" s="119"/>
      <c r="W55" s="119"/>
      <c r="X55" s="119"/>
      <c r="Y55" s="119"/>
      <c r="Z55" s="119"/>
    </row>
    <row r="56" spans="4:26" ht="14.25">
      <c r="D56" s="36">
        <v>30</v>
      </c>
      <c r="E56" s="119"/>
      <c r="F56" s="119"/>
      <c r="G56" s="119"/>
      <c r="H56" s="119"/>
      <c r="I56" s="119"/>
      <c r="J56" s="119"/>
      <c r="K56" s="119"/>
      <c r="U56" s="36">
        <v>30</v>
      </c>
      <c r="V56" s="119"/>
      <c r="W56" s="119"/>
      <c r="X56" s="119"/>
      <c r="Y56" s="119"/>
      <c r="Z56" s="119"/>
    </row>
    <row r="57" spans="4:26" ht="14.25">
      <c r="D57" s="36">
        <v>31</v>
      </c>
      <c r="E57" s="119"/>
      <c r="F57" s="119"/>
      <c r="G57" s="119"/>
      <c r="H57" s="119"/>
      <c r="I57" s="119"/>
      <c r="J57" s="119"/>
      <c r="K57" s="119"/>
      <c r="U57" s="36">
        <v>31</v>
      </c>
      <c r="V57" s="119"/>
      <c r="W57" s="119"/>
      <c r="X57" s="119"/>
      <c r="Y57" s="119"/>
      <c r="Z57" s="119"/>
    </row>
    <row r="58" spans="4:26" ht="14.25">
      <c r="D58" s="36">
        <v>32</v>
      </c>
      <c r="E58" s="119"/>
      <c r="F58" s="119"/>
      <c r="G58" s="119"/>
      <c r="H58" s="119"/>
      <c r="I58" s="119"/>
      <c r="J58" s="119"/>
      <c r="K58" s="119"/>
      <c r="U58" s="36">
        <v>32</v>
      </c>
      <c r="V58" s="119"/>
      <c r="W58" s="119"/>
      <c r="X58" s="119"/>
      <c r="Y58" s="119"/>
      <c r="Z58" s="119"/>
    </row>
    <row r="59" spans="4:26" ht="14.25">
      <c r="D59" s="36">
        <v>33</v>
      </c>
      <c r="E59" s="119"/>
      <c r="F59" s="119"/>
      <c r="G59" s="119"/>
      <c r="H59" s="119"/>
      <c r="I59" s="119"/>
      <c r="J59" s="119"/>
      <c r="K59" s="119"/>
      <c r="U59" s="36">
        <v>33</v>
      </c>
      <c r="V59" s="119"/>
      <c r="W59" s="119"/>
      <c r="X59" s="119"/>
      <c r="Y59" s="119"/>
      <c r="Z59" s="119"/>
    </row>
    <row r="60" spans="4:26" ht="14.25">
      <c r="D60" s="36">
        <v>34</v>
      </c>
      <c r="E60" s="119"/>
      <c r="F60" s="119"/>
      <c r="G60" s="119"/>
      <c r="H60" s="119"/>
      <c r="I60" s="119"/>
      <c r="J60" s="119"/>
      <c r="K60" s="119"/>
      <c r="U60" s="36">
        <v>34</v>
      </c>
      <c r="V60" s="119"/>
      <c r="W60" s="119"/>
      <c r="X60" s="119"/>
      <c r="Y60" s="119"/>
      <c r="Z60" s="119"/>
    </row>
    <row r="61" spans="4:26" ht="14.25">
      <c r="D61" s="36">
        <v>35</v>
      </c>
      <c r="E61" s="119"/>
      <c r="F61" s="119"/>
      <c r="G61" s="119"/>
      <c r="H61" s="119"/>
      <c r="I61" s="119"/>
      <c r="J61" s="119"/>
      <c r="K61" s="119"/>
      <c r="U61" s="36">
        <v>35</v>
      </c>
      <c r="V61" s="119"/>
      <c r="W61" s="119"/>
      <c r="X61" s="119"/>
      <c r="Y61" s="119"/>
      <c r="Z61" s="119"/>
    </row>
    <row r="62" spans="4:26" ht="14.25">
      <c r="D62" s="36">
        <v>36</v>
      </c>
      <c r="E62" s="119"/>
      <c r="F62" s="119"/>
      <c r="G62" s="119"/>
      <c r="H62" s="119"/>
      <c r="I62" s="119"/>
      <c r="J62" s="119"/>
      <c r="K62" s="119"/>
      <c r="U62" s="36">
        <v>36</v>
      </c>
      <c r="V62" s="119"/>
      <c r="W62" s="119"/>
      <c r="X62" s="119"/>
      <c r="Y62" s="119"/>
      <c r="Z62" s="119"/>
    </row>
    <row r="63" spans="4:26" ht="14.25">
      <c r="D63" s="36">
        <v>37</v>
      </c>
      <c r="E63" s="119"/>
      <c r="F63" s="119"/>
      <c r="G63" s="119"/>
      <c r="H63" s="119"/>
      <c r="I63" s="119"/>
      <c r="J63" s="119"/>
      <c r="K63" s="119"/>
      <c r="U63" s="36">
        <v>37</v>
      </c>
      <c r="V63" s="119"/>
      <c r="W63" s="119"/>
      <c r="X63" s="119"/>
      <c r="Y63" s="119"/>
      <c r="Z63" s="119"/>
    </row>
    <row r="64" spans="4:26" ht="14.25">
      <c r="D64" s="36">
        <v>38</v>
      </c>
      <c r="E64" s="119"/>
      <c r="F64" s="119"/>
      <c r="G64" s="119"/>
      <c r="H64" s="119"/>
      <c r="I64" s="119"/>
      <c r="J64" s="119"/>
      <c r="K64" s="119"/>
      <c r="U64" s="36">
        <v>38</v>
      </c>
      <c r="V64" s="119"/>
      <c r="W64" s="119"/>
      <c r="X64" s="119"/>
      <c r="Y64" s="119"/>
      <c r="Z64" s="119"/>
    </row>
    <row r="65" spans="4:26" ht="14.25">
      <c r="D65" s="36">
        <v>39</v>
      </c>
      <c r="E65" s="119"/>
      <c r="F65" s="119"/>
      <c r="G65" s="119"/>
      <c r="H65" s="119"/>
      <c r="I65" s="119"/>
      <c r="J65" s="119"/>
      <c r="K65" s="119"/>
      <c r="U65" s="36">
        <v>39</v>
      </c>
      <c r="V65" s="119"/>
      <c r="W65" s="119"/>
      <c r="X65" s="119"/>
      <c r="Y65" s="119"/>
      <c r="Z65" s="119"/>
    </row>
    <row r="66" spans="4:26" ht="14.25">
      <c r="D66" s="36">
        <v>40</v>
      </c>
      <c r="E66" s="119"/>
      <c r="F66" s="119"/>
      <c r="G66" s="119"/>
      <c r="H66" s="119"/>
      <c r="I66" s="119"/>
      <c r="J66" s="119"/>
      <c r="K66" s="119"/>
      <c r="U66" s="36">
        <v>40</v>
      </c>
      <c r="V66" s="119"/>
      <c r="W66" s="119"/>
      <c r="X66" s="119"/>
      <c r="Y66" s="119"/>
      <c r="Z66" s="119"/>
    </row>
    <row r="67" spans="4:26" ht="14.25">
      <c r="D67" s="36">
        <v>41</v>
      </c>
      <c r="E67" s="119"/>
      <c r="F67" s="119"/>
      <c r="G67" s="119"/>
      <c r="H67" s="119"/>
      <c r="I67" s="119"/>
      <c r="J67" s="119"/>
      <c r="K67" s="119"/>
      <c r="U67" s="36">
        <v>41</v>
      </c>
      <c r="V67" s="119"/>
      <c r="W67" s="119"/>
      <c r="X67" s="119"/>
      <c r="Y67" s="119"/>
      <c r="Z67" s="119"/>
    </row>
    <row r="68" spans="4:26" ht="14.25">
      <c r="D68" s="36">
        <v>42</v>
      </c>
      <c r="E68" s="119"/>
      <c r="F68" s="119"/>
      <c r="G68" s="119"/>
      <c r="H68" s="119"/>
      <c r="I68" s="119"/>
      <c r="J68" s="119"/>
      <c r="K68" s="119"/>
      <c r="U68" s="36">
        <v>42</v>
      </c>
      <c r="V68" s="119"/>
      <c r="W68" s="119"/>
      <c r="X68" s="119"/>
      <c r="Y68" s="119"/>
      <c r="Z68" s="119"/>
    </row>
    <row r="69" spans="4:26" ht="14.25">
      <c r="D69" s="36">
        <v>43</v>
      </c>
      <c r="E69" s="119"/>
      <c r="F69" s="119"/>
      <c r="G69" s="119"/>
      <c r="H69" s="119"/>
      <c r="I69" s="119"/>
      <c r="J69" s="119"/>
      <c r="K69" s="119"/>
      <c r="U69" s="36">
        <v>43</v>
      </c>
      <c r="V69" s="119"/>
      <c r="W69" s="119"/>
      <c r="X69" s="119"/>
      <c r="Y69" s="119"/>
      <c r="Z69" s="119"/>
    </row>
    <row r="70" spans="4:26" ht="14.25">
      <c r="D70" s="36">
        <v>44</v>
      </c>
      <c r="E70" s="119"/>
      <c r="F70" s="119"/>
      <c r="G70" s="119"/>
      <c r="H70" s="119"/>
      <c r="I70" s="119"/>
      <c r="J70" s="119"/>
      <c r="K70" s="119"/>
      <c r="U70" s="36">
        <v>44</v>
      </c>
      <c r="V70" s="119"/>
      <c r="W70" s="119"/>
      <c r="X70" s="119"/>
      <c r="Y70" s="119"/>
      <c r="Z70" s="119"/>
    </row>
    <row r="71" spans="4:26" ht="14.25">
      <c r="D71" s="36">
        <v>45</v>
      </c>
      <c r="E71" s="119"/>
      <c r="F71" s="119"/>
      <c r="G71" s="119"/>
      <c r="H71" s="119"/>
      <c r="I71" s="119"/>
      <c r="J71" s="119"/>
      <c r="K71" s="119"/>
      <c r="U71" s="36">
        <v>45</v>
      </c>
      <c r="V71" s="119"/>
      <c r="W71" s="119"/>
      <c r="X71" s="119"/>
      <c r="Y71" s="119"/>
      <c r="Z71" s="119"/>
    </row>
    <row r="72" spans="4:26" ht="14.25">
      <c r="D72" s="36">
        <v>46</v>
      </c>
      <c r="E72" s="119"/>
      <c r="F72" s="119"/>
      <c r="G72" s="119"/>
      <c r="H72" s="119"/>
      <c r="I72" s="119"/>
      <c r="J72" s="119"/>
      <c r="K72" s="119"/>
      <c r="U72" s="36">
        <v>46</v>
      </c>
      <c r="V72" s="119"/>
      <c r="W72" s="119"/>
      <c r="X72" s="119"/>
      <c r="Y72" s="119"/>
      <c r="Z72" s="119"/>
    </row>
    <row r="73" spans="4:26" ht="14.25">
      <c r="D73" s="36">
        <v>47</v>
      </c>
      <c r="E73" s="119"/>
      <c r="F73" s="119"/>
      <c r="G73" s="119"/>
      <c r="H73" s="119"/>
      <c r="I73" s="119"/>
      <c r="J73" s="119"/>
      <c r="K73" s="119"/>
      <c r="U73" s="36">
        <v>47</v>
      </c>
      <c r="V73" s="119"/>
      <c r="W73" s="119"/>
      <c r="X73" s="119"/>
      <c r="Y73" s="119"/>
      <c r="Z73" s="119"/>
    </row>
    <row r="74" spans="4:26" ht="14.25">
      <c r="D74" s="36">
        <v>48</v>
      </c>
      <c r="E74" s="119"/>
      <c r="F74" s="119"/>
      <c r="G74" s="119"/>
      <c r="H74" s="119"/>
      <c r="I74" s="119"/>
      <c r="J74" s="119"/>
      <c r="K74" s="119"/>
      <c r="U74" s="36">
        <v>48</v>
      </c>
      <c r="V74" s="119"/>
      <c r="W74" s="119"/>
      <c r="X74" s="119"/>
      <c r="Y74" s="119"/>
      <c r="Z74" s="119"/>
    </row>
    <row r="75" spans="4:26" ht="14.25">
      <c r="D75" s="36">
        <v>49</v>
      </c>
      <c r="E75" s="119"/>
      <c r="F75" s="119"/>
      <c r="G75" s="119"/>
      <c r="H75" s="119"/>
      <c r="I75" s="119"/>
      <c r="J75" s="119"/>
      <c r="K75" s="119"/>
      <c r="U75" s="36">
        <v>49</v>
      </c>
      <c r="V75" s="119"/>
      <c r="W75" s="119"/>
      <c r="X75" s="119"/>
      <c r="Y75" s="119"/>
      <c r="Z75" s="119"/>
    </row>
    <row r="76" spans="4:26" ht="14.25">
      <c r="D76" s="36">
        <v>50</v>
      </c>
      <c r="E76" s="119"/>
      <c r="F76" s="119"/>
      <c r="G76" s="119"/>
      <c r="H76" s="119"/>
      <c r="I76" s="119"/>
      <c r="J76" s="119"/>
      <c r="K76" s="119"/>
      <c r="U76" s="36">
        <v>50</v>
      </c>
      <c r="V76" s="119"/>
      <c r="W76" s="119"/>
      <c r="X76" s="119"/>
      <c r="Y76" s="119"/>
      <c r="Z76" s="119"/>
    </row>
    <row r="77" spans="4:26" ht="14.25">
      <c r="D77" s="36">
        <v>51</v>
      </c>
      <c r="E77" s="119"/>
      <c r="F77" s="119"/>
      <c r="G77" s="119"/>
      <c r="H77" s="119"/>
      <c r="I77" s="119"/>
      <c r="J77" s="119"/>
      <c r="K77" s="119"/>
      <c r="U77" s="36">
        <v>51</v>
      </c>
      <c r="V77" s="119"/>
      <c r="W77" s="119"/>
      <c r="X77" s="119"/>
      <c r="Y77" s="119"/>
      <c r="Z77" s="119"/>
    </row>
    <row r="78" spans="4:26" ht="14.25">
      <c r="D78" s="36">
        <v>52</v>
      </c>
      <c r="E78" s="119"/>
      <c r="F78" s="119"/>
      <c r="G78" s="119"/>
      <c r="H78" s="119"/>
      <c r="I78" s="119"/>
      <c r="J78" s="119"/>
      <c r="K78" s="119"/>
      <c r="U78" s="36">
        <v>52</v>
      </c>
      <c r="V78" s="119"/>
      <c r="W78" s="119"/>
      <c r="X78" s="119"/>
      <c r="Y78" s="119"/>
      <c r="Z78" s="119"/>
    </row>
    <row r="79" spans="4:26" ht="14.25">
      <c r="D79" s="36">
        <v>53</v>
      </c>
      <c r="E79" s="119"/>
      <c r="F79" s="119"/>
      <c r="G79" s="119"/>
      <c r="H79" s="119"/>
      <c r="I79" s="119"/>
      <c r="J79" s="119"/>
      <c r="K79" s="119"/>
      <c r="U79" s="36">
        <v>53</v>
      </c>
      <c r="V79" s="119"/>
      <c r="W79" s="119"/>
      <c r="X79" s="119"/>
      <c r="Y79" s="119"/>
      <c r="Z79" s="119"/>
    </row>
    <row r="80" spans="4:26" ht="14.25">
      <c r="D80" s="36">
        <v>54</v>
      </c>
      <c r="E80" s="119"/>
      <c r="F80" s="119"/>
      <c r="G80" s="119"/>
      <c r="H80" s="119"/>
      <c r="I80" s="119"/>
      <c r="J80" s="119"/>
      <c r="K80" s="119"/>
      <c r="U80" s="36">
        <v>54</v>
      </c>
      <c r="V80" s="119"/>
      <c r="W80" s="119"/>
      <c r="X80" s="119"/>
      <c r="Y80" s="119"/>
      <c r="Z80" s="119"/>
    </row>
    <row r="81" spans="4:26" ht="14.25">
      <c r="D81" s="36">
        <v>55</v>
      </c>
      <c r="E81" s="119"/>
      <c r="F81" s="119"/>
      <c r="G81" s="119"/>
      <c r="H81" s="119"/>
      <c r="I81" s="119"/>
      <c r="J81" s="119"/>
      <c r="K81" s="119"/>
      <c r="U81" s="36">
        <v>55</v>
      </c>
      <c r="V81" s="119"/>
      <c r="W81" s="119"/>
      <c r="X81" s="119"/>
      <c r="Y81" s="119"/>
      <c r="Z81" s="119"/>
    </row>
    <row r="82" spans="4:26" ht="14.25">
      <c r="D82" s="36">
        <v>56</v>
      </c>
      <c r="E82" s="119"/>
      <c r="F82" s="119"/>
      <c r="G82" s="119"/>
      <c r="H82" s="119"/>
      <c r="I82" s="119"/>
      <c r="J82" s="119"/>
      <c r="K82" s="119"/>
      <c r="U82" s="36">
        <v>56</v>
      </c>
      <c r="V82" s="119"/>
      <c r="W82" s="119"/>
      <c r="X82" s="119"/>
      <c r="Y82" s="119"/>
      <c r="Z82" s="119"/>
    </row>
    <row r="83" spans="4:26" ht="14.25">
      <c r="D83" s="36">
        <v>57</v>
      </c>
      <c r="E83" s="119"/>
      <c r="F83" s="119"/>
      <c r="G83" s="119"/>
      <c r="H83" s="119"/>
      <c r="I83" s="119"/>
      <c r="J83" s="119"/>
      <c r="K83" s="119"/>
      <c r="U83" s="36">
        <v>57</v>
      </c>
      <c r="V83" s="119"/>
      <c r="W83" s="119"/>
      <c r="X83" s="119"/>
      <c r="Y83" s="119"/>
      <c r="Z83" s="119"/>
    </row>
    <row r="84" spans="4:26" ht="14.25">
      <c r="D84" s="36">
        <v>58</v>
      </c>
      <c r="E84" s="119"/>
      <c r="F84" s="119"/>
      <c r="G84" s="119"/>
      <c r="H84" s="119"/>
      <c r="I84" s="119"/>
      <c r="J84" s="119"/>
      <c r="K84" s="119"/>
      <c r="U84" s="36">
        <v>58</v>
      </c>
      <c r="V84" s="119"/>
      <c r="W84" s="119"/>
      <c r="X84" s="119"/>
      <c r="Y84" s="119"/>
      <c r="Z84" s="119"/>
    </row>
    <row r="85" spans="4:26" ht="14.25">
      <c r="D85" s="36">
        <v>59</v>
      </c>
      <c r="E85" s="119"/>
      <c r="F85" s="119"/>
      <c r="G85" s="119"/>
      <c r="H85" s="119"/>
      <c r="I85" s="119"/>
      <c r="J85" s="119"/>
      <c r="K85" s="119"/>
      <c r="U85" s="36">
        <v>59</v>
      </c>
      <c r="V85" s="119"/>
      <c r="W85" s="119"/>
      <c r="X85" s="119"/>
      <c r="Y85" s="119"/>
      <c r="Z85" s="119"/>
    </row>
    <row r="86" spans="4:26" ht="14.25">
      <c r="D86" s="36">
        <v>60</v>
      </c>
      <c r="E86" s="119"/>
      <c r="F86" s="119"/>
      <c r="G86" s="119"/>
      <c r="H86" s="119"/>
      <c r="I86" s="119"/>
      <c r="J86" s="119"/>
      <c r="K86" s="119"/>
      <c r="U86" s="36">
        <v>60</v>
      </c>
      <c r="V86" s="119"/>
      <c r="W86" s="119"/>
      <c r="X86" s="119"/>
      <c r="Y86" s="119"/>
      <c r="Z86" s="119"/>
    </row>
    <row r="87" spans="4:26" ht="14.25">
      <c r="D87" s="36">
        <v>61</v>
      </c>
      <c r="E87" s="119"/>
      <c r="F87" s="119"/>
      <c r="G87" s="119"/>
      <c r="H87" s="119"/>
      <c r="I87" s="119"/>
      <c r="J87" s="119"/>
      <c r="K87" s="119"/>
      <c r="U87" s="36">
        <v>61</v>
      </c>
      <c r="V87" s="119"/>
      <c r="W87" s="119"/>
      <c r="X87" s="119"/>
      <c r="Y87" s="119"/>
      <c r="Z87" s="119"/>
    </row>
    <row r="88" spans="4:26" ht="14.25">
      <c r="D88" s="36">
        <v>62</v>
      </c>
      <c r="E88" s="119"/>
      <c r="F88" s="119"/>
      <c r="G88" s="119"/>
      <c r="H88" s="119"/>
      <c r="I88" s="119"/>
      <c r="J88" s="119"/>
      <c r="K88" s="119"/>
      <c r="U88" s="36">
        <v>62</v>
      </c>
      <c r="V88" s="119"/>
      <c r="W88" s="119"/>
      <c r="X88" s="119"/>
      <c r="Y88" s="119"/>
      <c r="Z88" s="119"/>
    </row>
    <row r="89" spans="4:26" ht="14.25">
      <c r="D89" s="36">
        <v>63</v>
      </c>
      <c r="E89" s="119"/>
      <c r="F89" s="119"/>
      <c r="G89" s="119"/>
      <c r="H89" s="119"/>
      <c r="I89" s="119"/>
      <c r="J89" s="119"/>
      <c r="K89" s="119"/>
      <c r="U89" s="36">
        <v>63</v>
      </c>
      <c r="V89" s="119"/>
      <c r="W89" s="119"/>
      <c r="X89" s="119"/>
      <c r="Y89" s="119"/>
      <c r="Z89" s="119"/>
    </row>
    <row r="90" spans="4:26" ht="14.25">
      <c r="D90" s="36">
        <v>64</v>
      </c>
      <c r="E90" s="119"/>
      <c r="F90" s="119"/>
      <c r="G90" s="119"/>
      <c r="H90" s="119"/>
      <c r="I90" s="119"/>
      <c r="J90" s="119"/>
      <c r="K90" s="119"/>
      <c r="U90" s="36">
        <v>64</v>
      </c>
      <c r="V90" s="119"/>
      <c r="W90" s="119"/>
      <c r="X90" s="119"/>
      <c r="Y90" s="119"/>
      <c r="Z90" s="119"/>
    </row>
    <row r="91" spans="4:26" ht="14.25">
      <c r="D91" s="36">
        <v>65</v>
      </c>
      <c r="E91" s="119"/>
      <c r="F91" s="119"/>
      <c r="G91" s="119"/>
      <c r="H91" s="119"/>
      <c r="I91" s="119"/>
      <c r="J91" s="119"/>
      <c r="K91" s="119"/>
      <c r="U91" s="36">
        <v>65</v>
      </c>
      <c r="V91" s="119"/>
      <c r="W91" s="119"/>
      <c r="X91" s="119"/>
      <c r="Y91" s="119"/>
      <c r="Z91" s="119"/>
    </row>
    <row r="92" spans="4:26" ht="14.25">
      <c r="D92" s="36">
        <v>66</v>
      </c>
      <c r="E92" s="119"/>
      <c r="F92" s="119"/>
      <c r="G92" s="119"/>
      <c r="H92" s="119"/>
      <c r="I92" s="119"/>
      <c r="J92" s="119"/>
      <c r="K92" s="119"/>
      <c r="U92" s="36">
        <v>66</v>
      </c>
      <c r="V92" s="119"/>
      <c r="W92" s="119"/>
      <c r="X92" s="119"/>
      <c r="Y92" s="119"/>
      <c r="Z92" s="119"/>
    </row>
    <row r="93" spans="4:26" ht="14.25">
      <c r="D93" s="36">
        <v>67</v>
      </c>
      <c r="E93" s="119"/>
      <c r="F93" s="119"/>
      <c r="G93" s="119"/>
      <c r="H93" s="119"/>
      <c r="I93" s="119"/>
      <c r="J93" s="119"/>
      <c r="K93" s="119"/>
      <c r="U93" s="36">
        <v>67</v>
      </c>
      <c r="V93" s="119"/>
      <c r="W93" s="119"/>
      <c r="X93" s="119"/>
      <c r="Y93" s="119"/>
      <c r="Z93" s="119"/>
    </row>
    <row r="94" spans="4:26" ht="14.25">
      <c r="D94" s="36">
        <v>68</v>
      </c>
      <c r="E94" s="119"/>
      <c r="F94" s="119"/>
      <c r="G94" s="119"/>
      <c r="H94" s="119"/>
      <c r="I94" s="119"/>
      <c r="J94" s="119"/>
      <c r="K94" s="119"/>
      <c r="U94" s="36">
        <v>68</v>
      </c>
      <c r="V94" s="119"/>
      <c r="W94" s="119"/>
      <c r="X94" s="119"/>
      <c r="Y94" s="119"/>
      <c r="Z94" s="119"/>
    </row>
    <row r="95" spans="4:26" ht="14.25">
      <c r="D95" s="36">
        <v>69</v>
      </c>
      <c r="E95" s="119"/>
      <c r="F95" s="119"/>
      <c r="G95" s="119"/>
      <c r="H95" s="119"/>
      <c r="I95" s="119"/>
      <c r="J95" s="119"/>
      <c r="K95" s="119"/>
      <c r="U95" s="36">
        <v>69</v>
      </c>
      <c r="V95" s="119"/>
      <c r="W95" s="119"/>
      <c r="X95" s="119"/>
      <c r="Y95" s="119"/>
      <c r="Z95" s="119"/>
    </row>
    <row r="96" spans="4:26" ht="14.25">
      <c r="D96" s="36">
        <v>70</v>
      </c>
      <c r="E96" s="119"/>
      <c r="F96" s="119"/>
      <c r="G96" s="119"/>
      <c r="H96" s="119"/>
      <c r="I96" s="119"/>
      <c r="J96" s="119"/>
      <c r="K96" s="119"/>
      <c r="U96" s="36">
        <v>70</v>
      </c>
      <c r="V96" s="119"/>
      <c r="W96" s="119"/>
      <c r="X96" s="119"/>
      <c r="Y96" s="119"/>
      <c r="Z96" s="119"/>
    </row>
    <row r="97" spans="4:26" ht="14.25">
      <c r="D97" s="36">
        <v>71</v>
      </c>
      <c r="E97" s="119"/>
      <c r="F97" s="119"/>
      <c r="G97" s="119"/>
      <c r="H97" s="119"/>
      <c r="I97" s="119"/>
      <c r="J97" s="119"/>
      <c r="K97" s="119"/>
      <c r="U97" s="36">
        <v>71</v>
      </c>
      <c r="V97" s="119"/>
      <c r="W97" s="119"/>
      <c r="X97" s="119"/>
      <c r="Y97" s="119"/>
      <c r="Z97" s="119"/>
    </row>
    <row r="98" spans="4:26" ht="14.25">
      <c r="D98" s="36">
        <v>72</v>
      </c>
      <c r="E98" s="119"/>
      <c r="F98" s="119"/>
      <c r="G98" s="119"/>
      <c r="H98" s="119"/>
      <c r="I98" s="119"/>
      <c r="J98" s="119"/>
      <c r="K98" s="119"/>
      <c r="U98" s="36">
        <v>72</v>
      </c>
      <c r="V98" s="119"/>
      <c r="W98" s="119"/>
      <c r="X98" s="119"/>
      <c r="Y98" s="119"/>
      <c r="Z98" s="119"/>
    </row>
    <row r="99" spans="4:26" ht="14.25">
      <c r="D99" s="36">
        <v>73</v>
      </c>
      <c r="E99" s="119"/>
      <c r="F99" s="119"/>
      <c r="G99" s="119"/>
      <c r="H99" s="119"/>
      <c r="I99" s="119"/>
      <c r="J99" s="119"/>
      <c r="K99" s="119"/>
      <c r="U99" s="36">
        <v>73</v>
      </c>
      <c r="V99" s="119"/>
      <c r="W99" s="119"/>
      <c r="X99" s="119"/>
      <c r="Y99" s="119"/>
      <c r="Z99" s="119"/>
    </row>
    <row r="100" spans="4:26" ht="14.25">
      <c r="D100" s="36">
        <v>74</v>
      </c>
      <c r="E100" s="119"/>
      <c r="F100" s="119"/>
      <c r="G100" s="119"/>
      <c r="H100" s="119"/>
      <c r="I100" s="119"/>
      <c r="J100" s="119"/>
      <c r="K100" s="119"/>
      <c r="U100" s="36">
        <v>74</v>
      </c>
      <c r="V100" s="119"/>
      <c r="W100" s="119"/>
      <c r="X100" s="119"/>
      <c r="Y100" s="119"/>
      <c r="Z100" s="119"/>
    </row>
    <row r="101" spans="4:26" ht="14.25">
      <c r="D101" s="36">
        <v>75</v>
      </c>
      <c r="E101" s="119"/>
      <c r="F101" s="119"/>
      <c r="G101" s="119"/>
      <c r="H101" s="119"/>
      <c r="I101" s="119"/>
      <c r="J101" s="119"/>
      <c r="K101" s="119"/>
      <c r="U101" s="36">
        <v>75</v>
      </c>
      <c r="V101" s="119"/>
      <c r="W101" s="119"/>
      <c r="X101" s="119"/>
      <c r="Y101" s="119"/>
      <c r="Z101" s="119"/>
    </row>
    <row r="102" spans="4:26" ht="14.25">
      <c r="D102" s="36">
        <v>76</v>
      </c>
      <c r="E102" s="119"/>
      <c r="F102" s="119"/>
      <c r="G102" s="119"/>
      <c r="H102" s="119"/>
      <c r="I102" s="119"/>
      <c r="J102" s="119"/>
      <c r="K102" s="119"/>
      <c r="U102" s="36">
        <v>76</v>
      </c>
      <c r="V102" s="119"/>
      <c r="W102" s="119"/>
      <c r="X102" s="119"/>
      <c r="Y102" s="119"/>
      <c r="Z102" s="119"/>
    </row>
    <row r="103" spans="4:26" ht="14.25">
      <c r="D103" s="36">
        <v>77</v>
      </c>
      <c r="E103" s="119"/>
      <c r="F103" s="119"/>
      <c r="G103" s="119"/>
      <c r="H103" s="119"/>
      <c r="I103" s="119"/>
      <c r="J103" s="119"/>
      <c r="K103" s="119"/>
      <c r="U103" s="36">
        <v>77</v>
      </c>
      <c r="V103" s="119"/>
      <c r="W103" s="119"/>
      <c r="X103" s="119"/>
      <c r="Y103" s="119"/>
      <c r="Z103" s="119"/>
    </row>
    <row r="104" spans="4:26" ht="14.25">
      <c r="D104" s="36">
        <v>78</v>
      </c>
      <c r="E104" s="119"/>
      <c r="F104" s="119"/>
      <c r="G104" s="119"/>
      <c r="H104" s="119"/>
      <c r="I104" s="119"/>
      <c r="J104" s="119"/>
      <c r="K104" s="119"/>
      <c r="U104" s="36">
        <v>78</v>
      </c>
      <c r="V104" s="119"/>
      <c r="W104" s="119"/>
      <c r="X104" s="119"/>
      <c r="Y104" s="119"/>
      <c r="Z104" s="119"/>
    </row>
    <row r="105" spans="4:26" ht="14.25">
      <c r="D105" s="36">
        <v>79</v>
      </c>
      <c r="E105" s="119"/>
      <c r="F105" s="119"/>
      <c r="G105" s="119"/>
      <c r="H105" s="119"/>
      <c r="I105" s="119"/>
      <c r="J105" s="119"/>
      <c r="K105" s="119"/>
      <c r="U105" s="36">
        <v>79</v>
      </c>
      <c r="V105" s="119"/>
      <c r="W105" s="119"/>
      <c r="X105" s="119"/>
      <c r="Y105" s="119"/>
      <c r="Z105" s="119"/>
    </row>
    <row r="106" spans="4:26" ht="14.25">
      <c r="D106" s="36">
        <v>80</v>
      </c>
      <c r="E106" s="119"/>
      <c r="F106" s="119"/>
      <c r="G106" s="119"/>
      <c r="H106" s="119"/>
      <c r="I106" s="119"/>
      <c r="J106" s="119"/>
      <c r="K106" s="119"/>
      <c r="U106" s="36">
        <v>80</v>
      </c>
      <c r="V106" s="119"/>
      <c r="W106" s="119"/>
      <c r="X106" s="119"/>
      <c r="Y106" s="119"/>
      <c r="Z106" s="119"/>
    </row>
    <row r="107" spans="4:26" ht="14.25">
      <c r="D107" s="36">
        <v>81</v>
      </c>
      <c r="E107" s="119"/>
      <c r="F107" s="119"/>
      <c r="G107" s="119"/>
      <c r="H107" s="119"/>
      <c r="I107" s="119"/>
      <c r="J107" s="119"/>
      <c r="K107" s="119"/>
      <c r="U107" s="36">
        <v>81</v>
      </c>
      <c r="V107" s="119"/>
      <c r="W107" s="119"/>
      <c r="X107" s="119"/>
      <c r="Y107" s="119"/>
      <c r="Z107" s="119"/>
    </row>
    <row r="108" spans="4:26" ht="14.25">
      <c r="D108" s="36">
        <v>82</v>
      </c>
      <c r="E108" s="119"/>
      <c r="F108" s="119"/>
      <c r="G108" s="119"/>
      <c r="H108" s="119"/>
      <c r="I108" s="119"/>
      <c r="J108" s="119"/>
      <c r="K108" s="119"/>
      <c r="U108" s="36">
        <v>82</v>
      </c>
      <c r="V108" s="119"/>
      <c r="W108" s="119"/>
      <c r="X108" s="119"/>
      <c r="Y108" s="119"/>
      <c r="Z108" s="119"/>
    </row>
    <row r="109" spans="4:26" ht="14.25">
      <c r="D109" s="36">
        <v>83</v>
      </c>
      <c r="E109" s="119"/>
      <c r="F109" s="119"/>
      <c r="G109" s="119"/>
      <c r="H109" s="119"/>
      <c r="I109" s="119"/>
      <c r="J109" s="119"/>
      <c r="K109" s="119"/>
      <c r="U109" s="36">
        <v>83</v>
      </c>
      <c r="V109" s="119"/>
      <c r="W109" s="119"/>
      <c r="X109" s="119"/>
      <c r="Y109" s="119"/>
      <c r="Z109" s="119"/>
    </row>
    <row r="110" spans="4:26" ht="14.25">
      <c r="D110" s="36">
        <v>84</v>
      </c>
      <c r="E110" s="119"/>
      <c r="F110" s="119"/>
      <c r="G110" s="119"/>
      <c r="H110" s="119"/>
      <c r="I110" s="119"/>
      <c r="J110" s="119"/>
      <c r="K110" s="119"/>
      <c r="U110" s="36">
        <v>84</v>
      </c>
      <c r="V110" s="119"/>
      <c r="W110" s="119"/>
      <c r="X110" s="119"/>
      <c r="Y110" s="119"/>
      <c r="Z110" s="119"/>
    </row>
    <row r="111" spans="4:26" ht="14.25">
      <c r="D111" s="36">
        <v>85</v>
      </c>
      <c r="E111" s="119"/>
      <c r="F111" s="119"/>
      <c r="G111" s="119"/>
      <c r="H111" s="119"/>
      <c r="I111" s="119"/>
      <c r="J111" s="119"/>
      <c r="K111" s="119"/>
      <c r="U111" s="36">
        <v>85</v>
      </c>
      <c r="V111" s="119"/>
      <c r="W111" s="119"/>
      <c r="X111" s="119"/>
      <c r="Y111" s="119"/>
      <c r="Z111" s="119"/>
    </row>
    <row r="112" spans="4:26" ht="14.25">
      <c r="D112" s="36">
        <v>86</v>
      </c>
      <c r="E112" s="119"/>
      <c r="F112" s="119"/>
      <c r="G112" s="119"/>
      <c r="H112" s="119"/>
      <c r="I112" s="119"/>
      <c r="J112" s="119"/>
      <c r="K112" s="119"/>
      <c r="U112" s="36">
        <v>86</v>
      </c>
      <c r="V112" s="119"/>
      <c r="W112" s="119"/>
      <c r="X112" s="119"/>
      <c r="Y112" s="119"/>
      <c r="Z112" s="119"/>
    </row>
    <row r="113" spans="4:26" ht="14.25">
      <c r="D113" s="36">
        <v>87</v>
      </c>
      <c r="E113" s="119"/>
      <c r="F113" s="119"/>
      <c r="G113" s="119"/>
      <c r="H113" s="119"/>
      <c r="I113" s="119"/>
      <c r="J113" s="119"/>
      <c r="K113" s="119"/>
      <c r="U113" s="36">
        <v>87</v>
      </c>
      <c r="V113" s="119"/>
      <c r="W113" s="119"/>
      <c r="X113" s="119"/>
      <c r="Y113" s="119"/>
      <c r="Z113" s="119"/>
    </row>
    <row r="114" spans="4:26" ht="14.25">
      <c r="D114" s="36">
        <v>88</v>
      </c>
      <c r="E114" s="119"/>
      <c r="F114" s="119"/>
      <c r="G114" s="119"/>
      <c r="H114" s="119"/>
      <c r="I114" s="119"/>
      <c r="J114" s="119"/>
      <c r="K114" s="119"/>
      <c r="U114" s="36">
        <v>88</v>
      </c>
      <c r="V114" s="119"/>
      <c r="W114" s="119"/>
      <c r="X114" s="119"/>
      <c r="Y114" s="119"/>
      <c r="Z114" s="119"/>
    </row>
    <row r="115" spans="4:26" ht="14.25">
      <c r="D115" s="36">
        <v>89</v>
      </c>
      <c r="E115" s="119"/>
      <c r="F115" s="119"/>
      <c r="G115" s="119"/>
      <c r="H115" s="119"/>
      <c r="I115" s="119"/>
      <c r="J115" s="119"/>
      <c r="K115" s="119"/>
      <c r="U115" s="36">
        <v>89</v>
      </c>
      <c r="V115" s="119"/>
      <c r="W115" s="119"/>
      <c r="X115" s="119"/>
      <c r="Y115" s="119"/>
      <c r="Z115" s="119"/>
    </row>
    <row r="116" spans="4:26" ht="14.25">
      <c r="D116" s="36">
        <v>90</v>
      </c>
      <c r="E116" s="119"/>
      <c r="F116" s="119"/>
      <c r="G116" s="119"/>
      <c r="H116" s="119"/>
      <c r="I116" s="119"/>
      <c r="J116" s="119"/>
      <c r="K116" s="119"/>
      <c r="U116" s="36">
        <v>90</v>
      </c>
      <c r="V116" s="119"/>
      <c r="W116" s="119"/>
      <c r="X116" s="119"/>
      <c r="Y116" s="119"/>
      <c r="Z116" s="119"/>
    </row>
  </sheetData>
  <sheetProtection/>
  <mergeCells count="29">
    <mergeCell ref="E19:F19"/>
    <mergeCell ref="B22:D22"/>
    <mergeCell ref="B21:D21"/>
    <mergeCell ref="B23:D23"/>
    <mergeCell ref="B20:C20"/>
    <mergeCell ref="B27:C42"/>
    <mergeCell ref="B24:D24"/>
    <mergeCell ref="B25:D25"/>
    <mergeCell ref="B26:D26"/>
    <mergeCell ref="I20:J20"/>
    <mergeCell ref="H2:K19"/>
    <mergeCell ref="B7:B11"/>
    <mergeCell ref="E20:F20"/>
    <mergeCell ref="E12:F12"/>
    <mergeCell ref="E6:F6"/>
    <mergeCell ref="D5:G5"/>
    <mergeCell ref="B13:B18"/>
    <mergeCell ref="B3:C3"/>
    <mergeCell ref="B4:C4"/>
    <mergeCell ref="B2:C2"/>
    <mergeCell ref="D2:G2"/>
    <mergeCell ref="D3:G3"/>
    <mergeCell ref="B19:C19"/>
    <mergeCell ref="D4:G4"/>
    <mergeCell ref="B12:C12"/>
    <mergeCell ref="B6:C6"/>
    <mergeCell ref="B5:C5"/>
    <mergeCell ref="E11:F11"/>
    <mergeCell ref="E13:G18"/>
  </mergeCells>
  <dataValidations count="1">
    <dataValidation type="list" allowBlank="1" showInputMessage="1" showErrorMessage="1" sqref="D4:G4">
      <formula1>$M$2:$M$7</formula1>
    </dataValidation>
  </dataValidations>
  <printOptions/>
  <pageMargins left="0.6097222222222223" right="0.4597222222222222" top="0.85" bottom="0.6097222222222223" header="0.5118055555555555" footer="0.5118055555555555"/>
  <pageSetup horizontalDpi="300" verticalDpi="300" orientation="portrait" paperSize="9" scale="9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城田 秀毅</dc:creator>
  <cp:keywords/>
  <dc:description/>
  <cp:lastModifiedBy>mieken</cp:lastModifiedBy>
  <cp:lastPrinted>2021-09-07T09:52:44Z</cp:lastPrinted>
  <dcterms:created xsi:type="dcterms:W3CDTF">2008-09-28T02:24:12Z</dcterms:created>
  <dcterms:modified xsi:type="dcterms:W3CDTF">2023-07-10T05:34:18Z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1752907642</vt:r8>
  </property>
  <property fmtid="{D5CDD505-2E9C-101B-9397-08002B2CF9AE}" pid="3" name="_EmailSubject">
    <vt:lpwstr>医療従事者充足率計算表及び文書指摘事項文例集の送付について</vt:lpwstr>
  </property>
  <property fmtid="{D5CDD505-2E9C-101B-9397-08002B2CF9AE}" pid="4" name="_AuthorEmail">
    <vt:lpwstr>m791201@MIEKEN.MIE.com</vt:lpwstr>
  </property>
  <property fmtid="{D5CDD505-2E9C-101B-9397-08002B2CF9AE}" pid="5" name="_AuthorEmailDisplayName">
    <vt:lpwstr>石河 真人</vt:lpwstr>
  </property>
  <property fmtid="{D5CDD505-2E9C-101B-9397-08002B2CF9AE}" pid="6" name="_ReviewingToolsShownOnce">
    <vt:lpwstr/>
  </property>
  <property fmtid="{D5CDD505-2E9C-101B-9397-08002B2CF9AE}" pid="7" name="KSOProductBuildVer">
    <vt:lpwstr>1041-6.6.0.2505</vt:lpwstr>
  </property>
</Properties>
</file>