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91" windowWidth="15060" windowHeight="4575" activeTab="0"/>
  </bookViews>
  <sheets>
    <sheet name="様式" sheetId="1" r:id="rId1"/>
  </sheets>
  <definedNames/>
  <calcPr fullCalcOnLoad="1"/>
</workbook>
</file>

<file path=xl/comments1.xml><?xml version="1.0" encoding="utf-8"?>
<comments xmlns="http://schemas.openxmlformats.org/spreadsheetml/2006/main">
  <authors>
    <author> </author>
  </authors>
  <commentList>
    <comment ref="B22" authorId="0">
      <text>
        <r>
          <rPr>
            <b/>
            <sz val="9"/>
            <rFont val="ＭＳ Ｐゴシック"/>
            <family val="3"/>
          </rPr>
          <t>決算統計：収支的＋資本的
決算書</t>
        </r>
      </text>
    </comment>
    <comment ref="B26" authorId="0">
      <text>
        <r>
          <rPr>
            <b/>
            <sz val="9"/>
            <rFont val="ＭＳ Ｐゴシック"/>
            <family val="3"/>
          </rPr>
          <t>決算統計：収支的＋資本的
決算書</t>
        </r>
      </text>
    </comment>
    <comment ref="B35" authorId="0">
      <text>
        <r>
          <rPr>
            <b/>
            <sz val="9"/>
            <rFont val="ＭＳ Ｐゴシック"/>
            <family val="3"/>
          </rPr>
          <t>一部事務組合等における決算の状況より</t>
        </r>
      </text>
    </comment>
    <comment ref="H60" authorId="0">
      <text>
        <r>
          <rPr>
            <b/>
            <sz val="9"/>
            <rFont val="ＭＳ Ｐゴシック"/>
            <family val="3"/>
          </rPr>
          <t>当初予算書のP141
(債務負担行為の内訳)より</t>
        </r>
      </text>
    </comment>
    <comment ref="D65" authorId="0">
      <text>
        <r>
          <rPr>
            <b/>
            <sz val="9"/>
            <rFont val="ＭＳ Ｐゴシック"/>
            <family val="3"/>
          </rPr>
          <t>決算書より</t>
        </r>
      </text>
    </comment>
    <comment ref="B60" authorId="0">
      <text>
        <r>
          <rPr>
            <b/>
            <sz val="9"/>
            <rFont val="ＭＳ Ｐゴシック"/>
            <family val="3"/>
          </rPr>
          <t>企画課</t>
        </r>
      </text>
    </comment>
    <comment ref="B6" authorId="0">
      <text>
        <r>
          <rPr>
            <b/>
            <sz val="9"/>
            <rFont val="ＭＳ Ｐゴシック"/>
            <family val="3"/>
          </rPr>
          <t>決算書より</t>
        </r>
      </text>
    </comment>
    <comment ref="H3" authorId="0">
      <text>
        <r>
          <rPr>
            <b/>
            <sz val="9"/>
            <rFont val="ＭＳ Ｐゴシック"/>
            <family val="3"/>
          </rPr>
          <t>決算統計33表48行2列</t>
        </r>
      </text>
    </comment>
    <comment ref="C10" authorId="0">
      <text>
        <r>
          <rPr>
            <b/>
            <sz val="9"/>
            <rFont val="ＭＳ Ｐゴシック"/>
            <family val="3"/>
          </rPr>
          <t>住宅会計から、
一般会計からの繰入金を差引く(２重計上になる為)</t>
        </r>
      </text>
    </comment>
    <comment ref="C9" authorId="0">
      <text>
        <r>
          <rPr>
            <b/>
            <sz val="9"/>
            <rFont val="ＭＳ Ｐゴシック"/>
            <family val="3"/>
          </rPr>
          <t>本来は一般会計に歳入として計上する老保会計適正安定化補助金を足す。</t>
        </r>
      </text>
    </comment>
    <comment ref="D9" authorId="0">
      <text>
        <r>
          <rPr>
            <b/>
            <sz val="9"/>
            <rFont val="ＭＳ Ｐゴシック"/>
            <family val="3"/>
          </rPr>
          <t>一般会計の歳出から、
住宅会計への繰入金
（住宅新築資金等借入金償還基金）を
差引く(２重計上になる為)。
また、本来は一般会計に歳出として計上する老保会計適正安定化繰出金を足す。</t>
        </r>
      </text>
    </comment>
  </commentList>
</comments>
</file>

<file path=xl/sharedStrings.xml><?xml version="1.0" encoding="utf-8"?>
<sst xmlns="http://schemas.openxmlformats.org/spreadsheetml/2006/main" count="125" uniqueCount="94">
  <si>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</si>
  <si>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</si>
  <si>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</si>
  <si>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</si>
  <si>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</si>
  <si>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</si>
  <si>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</si>
  <si>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</si>
  <si>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</si>
  <si>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</si>
  <si>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</si>
  <si>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</si>
  <si>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</si>
  <si>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</si>
  <si>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</si>
  <si>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</si>
  <si>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</si>
  <si>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</si>
  <si>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</si>
  <si>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</si>
  <si>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</si>
  <si>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</si>
  <si>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</si>
  <si>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</si>
  <si>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</si>
  <si>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</si>
  <si>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</si>
  <si>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</si>
  <si>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</si>
  <si>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</si>
  <si>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</si>
  <si>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</si>
  <si>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</si>
  <si>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</si>
  <si>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</si>
  <si>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</si>
  <si>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</si>
  <si>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</si>
  <si>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</si>
  <si>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</si>
  <si>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</si>
  <si>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</si>
  <si>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</si>
  <si>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</si>
  <si>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</si>
  <si>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</si>
  <si>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</si>
  <si>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</si>
  <si>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</si>
  <si>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</si>
  <si>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</si>
  <si>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</si>
  <si>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</si>
  <si>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</si>
  <si>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t>
  </si>
  <si>
    <t>当該団体の負担金割合</t>
  </si>
  <si>
    <t>多気町</t>
  </si>
  <si>
    <t>住宅新築資金等貸付特別会計</t>
  </si>
  <si>
    <t>基金から176百万円繰入</t>
  </si>
  <si>
    <t>基金から21百万円繰入</t>
  </si>
  <si>
    <t>水道事業会計</t>
  </si>
  <si>
    <t>工業用水道事業会計</t>
  </si>
  <si>
    <t>国民健康保険特別会計</t>
  </si>
  <si>
    <t>老人保健特別会計</t>
  </si>
  <si>
    <t>戸別合併処理浄化槽整備事業特別会計</t>
  </si>
  <si>
    <t>下水道事業特別会計</t>
  </si>
  <si>
    <t>農業集落排水事業特別会計</t>
  </si>
  <si>
    <t>介護保険特別会計</t>
  </si>
  <si>
    <t>基金から20百万円繰入</t>
  </si>
  <si>
    <t>三重県多気郡多気町松阪市学校組合</t>
  </si>
  <si>
    <t>多気学校給食センター管理組合</t>
  </si>
  <si>
    <t>（うち一般会計）</t>
  </si>
  <si>
    <t>（うち特別会計）</t>
  </si>
  <si>
    <t>三重県自治会館組合</t>
  </si>
  <si>
    <t>三重地方税管理回収機構</t>
  </si>
  <si>
    <t>松阪地区広域衛生組合</t>
  </si>
  <si>
    <t>松阪地区広域消防組合</t>
  </si>
  <si>
    <t>香肌奥伊勢資源化広域連合</t>
  </si>
  <si>
    <t>宮川福祉施設組合</t>
  </si>
  <si>
    <t>宮川福祉施設組合
介護サービス事業</t>
  </si>
  <si>
    <t>（総収益）　　</t>
  </si>
  <si>
    <t>（総費用）</t>
  </si>
  <si>
    <t>（純損益）</t>
  </si>
  <si>
    <t>松阪飯多農業共済事務組合</t>
  </si>
  <si>
    <t>三重県後期高齢者医療広域連合</t>
  </si>
  <si>
    <t>－</t>
  </si>
  <si>
    <t>(一般会計）</t>
  </si>
  <si>
    <t>(公営企業会計）</t>
  </si>
  <si>
    <t>法適用企業</t>
  </si>
  <si>
    <t>多気東部土地開発公社</t>
  </si>
  <si>
    <t>三重県市町職員退職手当組合</t>
  </si>
  <si>
    <t>(うち公平委員会特別会計)</t>
  </si>
  <si>
    <t>※ 金額の欄は、各項目とも千円単位で計算した額を百万円未満四捨五入して計上していますので、差引額等が一致しない場合があります。</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</si>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</sst>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_ "/>
    <numFmt numFmtId="179" formatCode="_ #,##0"/>
    <numFmt numFmtId="180" formatCode="#,##0;&quot;△ &quot;#,##0"/>
  </numFmts>
  <fonts count="14">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10"/>
      <name val="ＭＳ Ｐゴシック"/>
      <family val="3"/>
    </font>
    <font>
      <b/>
      <sz val="9"/>
      <name val="ＭＳ Ｐゴシック"/>
      <family val="3"/>
    </font>
    <font>
      <sz val="8"/>
      <name val="ＭＳ Ｐゴシック"/>
      <family val="3"/>
    </font>
    <font>
      <b/>
      <sz val="8"/>
      <name val="ＭＳ Ｐゴシック"/>
      <family val="2"/>
    </font>
  </fonts>
  <fills count="4">
    <fill>
      <patternFill/>
    </fill>
    <fill>
      <patternFill patternType="gray125"/>
    </fill>
    <fill>
      <patternFill patternType="gray125">
        <fgColor indexed="8"/>
        <bgColor indexed="9"/>
      </patternFill>
    </fill>
    <fill>
      <patternFill patternType="solid">
        <fgColor indexed="41"/>
        <bgColor indexed="64"/>
      </patternFill>
    </fill>
  </fills>
  <borders count="62">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right>
        <color indexed="63"/>
      </right>
      <top style="thin"/>
      <bottom style="double"/>
    </border>
    <border>
      <left style="hair"/>
      <right>
        <color indexed="63"/>
      </right>
      <top style="hair"/>
      <bottom style="thin"/>
    </border>
    <border>
      <left style="thin">
        <color indexed="8"/>
      </left>
      <right style="thin">
        <color indexed="8"/>
      </right>
      <top style="hair">
        <color indexed="8"/>
      </top>
      <bottom style="double"/>
    </border>
    <border>
      <left style="hair">
        <color indexed="8"/>
      </left>
      <right>
        <color indexed="63"/>
      </right>
      <top style="hair">
        <color indexed="8"/>
      </top>
      <bottom>
        <color indexed="63"/>
      </bottom>
    </border>
    <border>
      <left style="hair">
        <color indexed="8"/>
      </left>
      <right>
        <color indexed="63"/>
      </right>
      <top>
        <color indexed="63"/>
      </top>
      <bottom style="thin">
        <color indexed="8"/>
      </bottom>
    </border>
    <border>
      <left style="thin">
        <color indexed="8"/>
      </left>
      <right>
        <color indexed="63"/>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double">
        <color indexed="8"/>
      </right>
      <top>
        <color indexed="63"/>
      </top>
      <bottom style="hair">
        <color indexed="8"/>
      </bottom>
    </border>
    <border>
      <left style="hair">
        <color indexed="8"/>
      </left>
      <right style="double">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double">
        <color indexed="8"/>
      </right>
      <top style="hair">
        <color indexed="8"/>
      </top>
      <bottom style="thin">
        <color indexed="8"/>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thin">
        <color indexed="8"/>
      </bottom>
    </border>
    <border>
      <left style="thin">
        <color indexed="8"/>
      </left>
      <right style="thin">
        <color indexed="8"/>
      </right>
      <top style="double">
        <color indexed="8"/>
      </top>
      <bottom style="thin">
        <color indexed="8"/>
      </bottom>
    </border>
    <border>
      <left>
        <color indexed="63"/>
      </left>
      <right>
        <color indexed="63"/>
      </right>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thin">
        <color indexed="8"/>
      </left>
      <right style="hair">
        <color indexed="8"/>
      </right>
      <top style="hair">
        <color indexed="8"/>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color indexed="63"/>
      </left>
      <right>
        <color indexed="63"/>
      </right>
      <top style="hair">
        <color indexed="8"/>
      </top>
      <bottom style="thin">
        <color indexed="8"/>
      </bottom>
    </border>
    <border>
      <left>
        <color indexed="63"/>
      </left>
      <right style="double"/>
      <top style="double"/>
      <bottom style="hair"/>
    </border>
    <border>
      <left style="thin"/>
      <right style="thin"/>
      <top style="thin"/>
      <bottom style="thin"/>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double"/>
      <bottom style="hair"/>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hair"/>
      <right style="hair"/>
      <top style="thin"/>
      <bottom>
        <color indexed="63"/>
      </bottom>
    </border>
    <border>
      <left style="hair">
        <color indexed="8"/>
      </left>
      <right style="hair">
        <color indexed="8"/>
      </right>
      <top style="double"/>
      <bottom style="hair">
        <color indexed="8"/>
      </bottom>
    </border>
    <border>
      <left style="hair"/>
      <right>
        <color indexed="63"/>
      </right>
      <top style="hair"/>
      <bottom style="double"/>
    </border>
    <border>
      <left>
        <color indexed="63"/>
      </left>
      <right style="double"/>
      <top style="hair"/>
      <bottom style="double"/>
    </border>
    <border>
      <left>
        <color indexed="63"/>
      </left>
      <right style="thin">
        <color indexed="8"/>
      </right>
      <top style="thin">
        <color indexed="8"/>
      </top>
      <bottom style="double">
        <color indexed="8"/>
      </bottom>
    </border>
    <border>
      <left>
        <color indexed="63"/>
      </left>
      <right style="hair"/>
      <top style="double">
        <color indexed="8"/>
      </top>
      <bottom style="thin">
        <color indexed="8"/>
      </bottom>
    </border>
    <border>
      <left style="hair"/>
      <right>
        <color indexed="63"/>
      </right>
      <top>
        <color indexed="63"/>
      </top>
      <bottom style="thin"/>
    </border>
    <border>
      <left>
        <color indexed="63"/>
      </left>
      <right>
        <color indexed="63"/>
      </right>
      <top>
        <color indexed="63"/>
      </top>
      <bottom style="thin"/>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double">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style="hair">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3">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5"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176" fontId="8" fillId="2" borderId="3" xfId="0" applyNumberFormat="1" applyFont="1" applyFill="1" applyBorder="1" applyAlignment="1">
      <alignment horizontal="center" vertical="center" wrapText="1"/>
    </xf>
    <xf numFmtId="0" fontId="2" fillId="0" borderId="0" xfId="0" applyFont="1" applyAlignment="1">
      <alignment wrapText="1"/>
    </xf>
    <xf numFmtId="49" fontId="6" fillId="0" borderId="0" xfId="0" applyNumberFormat="1" applyFont="1" applyAlignment="1">
      <alignment/>
    </xf>
    <xf numFmtId="176" fontId="0" fillId="2" borderId="4" xfId="0" applyNumberFormat="1" applyFon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0" fontId="0" fillId="0" borderId="0" xfId="0" applyFont="1" applyAlignment="1">
      <alignment/>
    </xf>
    <xf numFmtId="176" fontId="0" fillId="2" borderId="7" xfId="0" applyNumberFormat="1" applyFont="1" applyFill="1" applyBorder="1" applyAlignment="1">
      <alignment horizontal="center" vertical="center" wrapText="1"/>
    </xf>
    <xf numFmtId="0" fontId="0" fillId="0" borderId="8" xfId="0" applyFont="1" applyBorder="1" applyAlignment="1">
      <alignment/>
    </xf>
    <xf numFmtId="176" fontId="0" fillId="0" borderId="9"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0" xfId="0" applyFont="1" applyAlignment="1">
      <alignment horizontal="right"/>
    </xf>
    <xf numFmtId="176" fontId="9" fillId="2" borderId="6" xfId="0" applyNumberFormat="1" applyFont="1" applyFill="1" applyBorder="1" applyAlignment="1">
      <alignment horizontal="center" vertical="center" wrapText="1"/>
    </xf>
    <xf numFmtId="176" fontId="9" fillId="2" borderId="11" xfId="0" applyNumberFormat="1" applyFont="1" applyFill="1" applyBorder="1" applyAlignment="1">
      <alignment horizontal="center" vertical="center" wrapText="1"/>
    </xf>
    <xf numFmtId="176" fontId="0" fillId="2" borderId="12" xfId="0" applyNumberFormat="1" applyFont="1" applyFill="1" applyBorder="1" applyAlignment="1">
      <alignment horizontal="center" vertical="center" wrapText="1"/>
    </xf>
    <xf numFmtId="0" fontId="0" fillId="0" borderId="0" xfId="0" applyFont="1" applyAlignment="1">
      <alignment/>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2" borderId="13" xfId="0" applyNumberFormat="1" applyFont="1" applyFill="1" applyBorder="1" applyAlignment="1">
      <alignment horizontal="center" vertical="center" wrapText="1"/>
    </xf>
    <xf numFmtId="0" fontId="0" fillId="0" borderId="14" xfId="0" applyFont="1" applyBorder="1" applyAlignment="1">
      <alignment horizontal="center" vertical="center"/>
    </xf>
    <xf numFmtId="0" fontId="0" fillId="0" borderId="0" xfId="0" applyFont="1" applyAlignment="1">
      <alignment vertical="center"/>
    </xf>
    <xf numFmtId="176" fontId="10" fillId="0" borderId="15" xfId="0" applyNumberFormat="1" applyFont="1" applyBorder="1" applyAlignment="1">
      <alignment horizontal="center" vertical="center" wrapText="1"/>
    </xf>
    <xf numFmtId="176" fontId="0" fillId="3" borderId="16" xfId="0" applyNumberFormat="1" applyFont="1" applyFill="1" applyBorder="1" applyAlignment="1">
      <alignment horizontal="center" vertical="center"/>
    </xf>
    <xf numFmtId="176" fontId="0" fillId="3" borderId="1" xfId="0" applyNumberFormat="1" applyFont="1" applyFill="1" applyBorder="1" applyAlignment="1">
      <alignment horizontal="center" vertical="center"/>
    </xf>
    <xf numFmtId="176" fontId="0" fillId="3" borderId="17" xfId="0" applyNumberFormat="1" applyFont="1" applyFill="1" applyBorder="1" applyAlignment="1">
      <alignment horizontal="center" vertical="center"/>
    </xf>
    <xf numFmtId="176" fontId="0" fillId="0" borderId="18" xfId="0" applyNumberFormat="1" applyFont="1" applyBorder="1" applyAlignment="1">
      <alignment horizontal="center" vertical="center"/>
    </xf>
    <xf numFmtId="176" fontId="0" fillId="0" borderId="18" xfId="0" applyNumberFormat="1" applyFont="1" applyBorder="1" applyAlignment="1">
      <alignment horizontal="center" vertical="center" shrinkToFit="1"/>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12" fillId="0" borderId="25" xfId="0" applyNumberFormat="1" applyFont="1" applyBorder="1" applyAlignment="1">
      <alignment horizontal="center" vertical="center" wrapText="1"/>
    </xf>
    <xf numFmtId="176" fontId="12" fillId="0" borderId="25" xfId="0" applyNumberFormat="1" applyFont="1" applyFill="1" applyBorder="1" applyAlignment="1">
      <alignment horizontal="center" vertical="center" wrapText="1"/>
    </xf>
    <xf numFmtId="176" fontId="12" fillId="0" borderId="19" xfId="0" applyNumberFormat="1" applyFont="1" applyFill="1" applyBorder="1" applyAlignment="1">
      <alignment vertical="center" wrapText="1"/>
    </xf>
    <xf numFmtId="176" fontId="9" fillId="0" borderId="19" xfId="0" applyNumberFormat="1" applyFont="1" applyFill="1" applyBorder="1" applyAlignment="1">
      <alignment horizontal="center" vertical="center" wrapText="1"/>
    </xf>
    <xf numFmtId="176" fontId="0" fillId="0" borderId="19" xfId="0" applyNumberFormat="1" applyFill="1" applyBorder="1" applyAlignment="1">
      <alignment horizontal="center" vertical="center"/>
    </xf>
    <xf numFmtId="176" fontId="0" fillId="0" borderId="20" xfId="0" applyNumberFormat="1" applyFill="1" applyBorder="1" applyAlignment="1">
      <alignment horizontal="center" vertical="center"/>
    </xf>
    <xf numFmtId="177" fontId="0" fillId="0" borderId="20" xfId="0" applyNumberFormat="1" applyFill="1" applyBorder="1" applyAlignment="1">
      <alignment horizontal="center" vertical="center"/>
    </xf>
    <xf numFmtId="177" fontId="0" fillId="0" borderId="19" xfId="0" applyNumberFormat="1" applyFill="1" applyBorder="1" applyAlignment="1">
      <alignment horizontal="center" vertical="center"/>
    </xf>
    <xf numFmtId="176" fontId="0" fillId="3" borderId="19" xfId="0" applyNumberFormat="1" applyFill="1" applyBorder="1" applyAlignment="1">
      <alignment horizontal="center" vertical="center"/>
    </xf>
    <xf numFmtId="176" fontId="0" fillId="0" borderId="23" xfId="0" applyNumberFormat="1" applyFill="1" applyBorder="1" applyAlignment="1">
      <alignment horizontal="center" vertical="center"/>
    </xf>
    <xf numFmtId="177" fontId="0" fillId="0" borderId="23" xfId="0" applyNumberFormat="1" applyFill="1" applyBorder="1" applyAlignment="1">
      <alignment horizontal="center" vertical="center"/>
    </xf>
    <xf numFmtId="176" fontId="0" fillId="0" borderId="26" xfId="0" applyNumberFormat="1" applyFill="1" applyBorder="1" applyAlignment="1">
      <alignment horizontal="center" vertical="center"/>
    </xf>
    <xf numFmtId="176" fontId="12" fillId="0" borderId="27" xfId="0" applyNumberFormat="1" applyFont="1" applyBorder="1" applyAlignment="1">
      <alignment horizontal="center" vertical="center" wrapText="1"/>
    </xf>
    <xf numFmtId="176" fontId="0" fillId="3" borderId="19"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16"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25" xfId="0" applyNumberFormat="1" applyFont="1" applyBorder="1" applyAlignment="1">
      <alignment horizontal="center" vertical="center"/>
    </xf>
    <xf numFmtId="176" fontId="0" fillId="3" borderId="20"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19" xfId="0" applyNumberFormat="1" applyFont="1" applyBorder="1" applyAlignment="1">
      <alignment horizontal="center" vertical="center"/>
    </xf>
    <xf numFmtId="176" fontId="0" fillId="0" borderId="19" xfId="0" applyNumberFormat="1" applyFont="1" applyFill="1" applyBorder="1" applyAlignment="1">
      <alignment horizontal="center" vertical="center"/>
    </xf>
    <xf numFmtId="176" fontId="0" fillId="0" borderId="22" xfId="0" applyNumberFormat="1" applyFont="1" applyBorder="1" applyAlignment="1">
      <alignment horizontal="center" vertical="center"/>
    </xf>
    <xf numFmtId="176" fontId="9" fillId="0" borderId="25" xfId="0" applyNumberFormat="1" applyFont="1" applyBorder="1" applyAlignment="1">
      <alignment vertical="center" wrapText="1"/>
    </xf>
    <xf numFmtId="176" fontId="9" fillId="0" borderId="19" xfId="0" applyNumberFormat="1" applyFont="1" applyBorder="1" applyAlignment="1">
      <alignment vertical="center" wrapText="1"/>
    </xf>
    <xf numFmtId="176" fontId="9" fillId="0" borderId="25" xfId="0" applyNumberFormat="1" applyFont="1" applyBorder="1" applyAlignment="1">
      <alignment horizontal="center" vertical="center" wrapText="1"/>
    </xf>
    <xf numFmtId="176" fontId="9" fillId="0" borderId="19" xfId="0" applyNumberFormat="1" applyFont="1" applyBorder="1" applyAlignment="1">
      <alignment horizontal="center" vertical="center" wrapText="1"/>
    </xf>
    <xf numFmtId="176" fontId="9" fillId="0" borderId="31" xfId="0" applyNumberFormat="1" applyFont="1" applyBorder="1" applyAlignment="1">
      <alignment horizontal="center" vertical="center" wrapText="1"/>
    </xf>
    <xf numFmtId="176" fontId="9" fillId="0" borderId="23" xfId="0" applyNumberFormat="1" applyFont="1" applyBorder="1" applyAlignment="1">
      <alignment horizontal="center" vertical="center" wrapText="1"/>
    </xf>
    <xf numFmtId="0" fontId="2" fillId="0" borderId="0" xfId="0" applyFont="1" applyAlignment="1">
      <alignment vertical="center"/>
    </xf>
    <xf numFmtId="0" fontId="2" fillId="0" borderId="32" xfId="0" applyFont="1" applyBorder="1" applyAlignment="1">
      <alignment horizontal="center" vertical="center"/>
    </xf>
    <xf numFmtId="3" fontId="2" fillId="0" borderId="33" xfId="0" applyNumberFormat="1" applyFont="1" applyFill="1" applyBorder="1" applyAlignment="1">
      <alignment horizontal="center" vertical="center"/>
    </xf>
    <xf numFmtId="0" fontId="0" fillId="0" borderId="0" xfId="0" applyFont="1" applyBorder="1" applyAlignment="1">
      <alignment vertical="center"/>
    </xf>
    <xf numFmtId="179" fontId="0" fillId="0" borderId="34" xfId="0" applyNumberFormat="1" applyFill="1" applyBorder="1" applyAlignment="1">
      <alignment horizontal="center" vertical="center"/>
    </xf>
    <xf numFmtId="176" fontId="9" fillId="0" borderId="25" xfId="0" applyNumberFormat="1" applyFont="1" applyFill="1" applyBorder="1" applyAlignment="1">
      <alignment horizontal="center" vertical="center" wrapText="1"/>
    </xf>
    <xf numFmtId="0" fontId="2" fillId="0" borderId="0" xfId="0" applyFont="1" applyFill="1" applyAlignment="1">
      <alignment/>
    </xf>
    <xf numFmtId="0" fontId="10" fillId="0" borderId="35" xfId="0" applyFont="1" applyFill="1" applyBorder="1" applyAlignment="1">
      <alignment horizontal="center" vertical="center" wrapText="1"/>
    </xf>
    <xf numFmtId="0" fontId="2" fillId="1" borderId="36" xfId="0" applyFont="1" applyFill="1" applyBorder="1" applyAlignment="1">
      <alignment horizontal="center" vertical="center"/>
    </xf>
    <xf numFmtId="3" fontId="2" fillId="3" borderId="37" xfId="0" applyNumberFormat="1" applyFont="1" applyFill="1" applyBorder="1" applyAlignment="1">
      <alignment horizontal="center" vertical="center"/>
    </xf>
    <xf numFmtId="3" fontId="0" fillId="3" borderId="38" xfId="0" applyNumberFormat="1" applyFont="1" applyFill="1" applyBorder="1" applyAlignment="1">
      <alignment horizontal="center" vertical="center"/>
    </xf>
    <xf numFmtId="176" fontId="0" fillId="1" borderId="39" xfId="0" applyNumberFormat="1" applyFont="1" applyFill="1" applyBorder="1" applyAlignment="1">
      <alignment horizontal="center" vertical="center" wrapText="1"/>
    </xf>
    <xf numFmtId="176" fontId="0" fillId="1" borderId="40" xfId="0" applyNumberFormat="1" applyFont="1" applyFill="1" applyBorder="1" applyAlignment="1">
      <alignment horizontal="center" vertical="center" wrapText="1"/>
    </xf>
    <xf numFmtId="0" fontId="10" fillId="0" borderId="41" xfId="0" applyFont="1" applyFill="1" applyBorder="1" applyAlignment="1">
      <alignment horizontal="center" vertical="center" wrapText="1"/>
    </xf>
    <xf numFmtId="176" fontId="9" fillId="3" borderId="42" xfId="0" applyNumberFormat="1" applyFont="1" applyFill="1" applyBorder="1" applyAlignment="1">
      <alignment horizontal="center" vertical="center" wrapText="1"/>
    </xf>
    <xf numFmtId="0" fontId="0" fillId="0" borderId="20" xfId="0" applyBorder="1" applyAlignment="1">
      <alignment/>
    </xf>
    <xf numFmtId="0" fontId="0" fillId="0" borderId="43" xfId="0" applyBorder="1" applyAlignment="1">
      <alignment/>
    </xf>
    <xf numFmtId="176" fontId="0" fillId="0" borderId="42"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42"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43"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18" xfId="0" applyNumberFormat="1" applyFont="1" applyBorder="1" applyAlignment="1">
      <alignment horizontal="center" vertical="center" shrinkToFit="1"/>
    </xf>
    <xf numFmtId="176" fontId="0" fillId="0" borderId="44" xfId="0" applyNumberFormat="1" applyFont="1" applyBorder="1" applyAlignment="1">
      <alignment horizontal="center" vertical="center" shrinkToFit="1"/>
    </xf>
    <xf numFmtId="176" fontId="10" fillId="0" borderId="22" xfId="0" applyNumberFormat="1" applyFont="1" applyBorder="1" applyAlignment="1">
      <alignment horizontal="center" vertical="center" wrapText="1"/>
    </xf>
    <xf numFmtId="176" fontId="0" fillId="0" borderId="22"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9" xfId="0" applyNumberFormat="1" applyFont="1" applyBorder="1" applyAlignment="1">
      <alignment horizontal="center" vertical="center" wrapText="1"/>
    </xf>
    <xf numFmtId="176" fontId="0" fillId="0" borderId="45" xfId="0" applyNumberFormat="1" applyFont="1" applyBorder="1" applyAlignment="1">
      <alignment horizontal="center" vertical="center" wrapText="1"/>
    </xf>
    <xf numFmtId="176" fontId="0" fillId="0" borderId="18" xfId="0" applyNumberFormat="1" applyFont="1" applyFill="1" applyBorder="1" applyAlignment="1">
      <alignment horizontal="center" vertical="center" shrinkToFit="1"/>
    </xf>
    <xf numFmtId="176" fontId="0" fillId="0" borderId="46" xfId="0" applyNumberFormat="1" applyFont="1" applyFill="1" applyBorder="1" applyAlignment="1">
      <alignment horizontal="center" vertical="center" shrinkToFit="1"/>
    </xf>
    <xf numFmtId="0" fontId="0" fillId="0" borderId="45" xfId="0" applyBorder="1" applyAlignment="1">
      <alignment wrapText="1"/>
    </xf>
    <xf numFmtId="176" fontId="0" fillId="0" borderId="46" xfId="0" applyNumberFormat="1" applyFont="1" applyBorder="1" applyAlignment="1">
      <alignment horizontal="center" vertical="center" shrinkToFit="1"/>
    </xf>
    <xf numFmtId="0" fontId="0" fillId="0" borderId="19" xfId="0" applyFont="1" applyFill="1" applyBorder="1" applyAlignment="1">
      <alignment horizontal="center" vertical="center"/>
    </xf>
    <xf numFmtId="0" fontId="3" fillId="0" borderId="0" xfId="0" applyFont="1" applyAlignment="1">
      <alignment horizontal="center"/>
    </xf>
    <xf numFmtId="176" fontId="9" fillId="1" borderId="47" xfId="0" applyNumberFormat="1" applyFont="1" applyFill="1" applyBorder="1" applyAlignment="1">
      <alignment horizontal="center" vertical="center" wrapText="1"/>
    </xf>
    <xf numFmtId="176" fontId="0" fillId="1" borderId="47" xfId="0" applyNumberFormat="1" applyFont="1" applyFill="1" applyBorder="1" applyAlignment="1">
      <alignment horizontal="center" vertical="center" wrapText="1"/>
    </xf>
    <xf numFmtId="178" fontId="0" fillId="0" borderId="48" xfId="0" applyNumberFormat="1" applyFont="1" applyFill="1" applyBorder="1" applyAlignment="1">
      <alignment horizontal="center" vertical="center"/>
    </xf>
    <xf numFmtId="178" fontId="0" fillId="0" borderId="19" xfId="0" applyNumberFormat="1" applyFont="1" applyFill="1" applyBorder="1" applyAlignment="1">
      <alignment horizontal="center" vertical="center"/>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0" fontId="0" fillId="0" borderId="51" xfId="0" applyFont="1" applyBorder="1" applyAlignment="1">
      <alignment/>
    </xf>
    <xf numFmtId="0" fontId="2" fillId="0" borderId="36" xfId="0" applyFont="1" applyFill="1" applyBorder="1" applyAlignment="1">
      <alignment horizontal="center" vertical="center"/>
    </xf>
    <xf numFmtId="176" fontId="0" fillId="2" borderId="7" xfId="0" applyNumberFormat="1" applyFont="1" applyFill="1" applyBorder="1" applyAlignment="1">
      <alignment horizontal="center" vertical="center" wrapText="1"/>
    </xf>
    <xf numFmtId="176" fontId="0" fillId="0" borderId="37" xfId="0" applyNumberFormat="1" applyFill="1" applyBorder="1" applyAlignment="1">
      <alignment horizontal="center" vertical="center"/>
    </xf>
    <xf numFmtId="176" fontId="0" fillId="0" borderId="52" xfId="0" applyNumberFormat="1" applyFill="1" applyBorder="1" applyAlignment="1">
      <alignment horizontal="center" vertical="center"/>
    </xf>
    <xf numFmtId="0" fontId="0" fillId="0" borderId="2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8" xfId="0"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55" xfId="0" applyNumberFormat="1" applyFont="1" applyFill="1" applyBorder="1" applyAlignment="1">
      <alignment horizontal="center" vertical="center"/>
    </xf>
    <xf numFmtId="178" fontId="0" fillId="0" borderId="56" xfId="0" applyNumberFormat="1" applyFont="1" applyFill="1" applyBorder="1" applyAlignment="1">
      <alignment horizontal="center" vertical="center"/>
    </xf>
    <xf numFmtId="178" fontId="0" fillId="0" borderId="57" xfId="0" applyNumberFormat="1" applyFont="1" applyFill="1" applyBorder="1" applyAlignment="1">
      <alignment horizontal="center" vertical="center"/>
    </xf>
    <xf numFmtId="176" fontId="0" fillId="0" borderId="58" xfId="0" applyNumberFormat="1" applyFont="1" applyBorder="1" applyAlignment="1">
      <alignment horizontal="center" vertical="center"/>
    </xf>
    <xf numFmtId="176" fontId="0" fillId="0" borderId="21" xfId="0" applyNumberFormat="1"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80" fontId="0" fillId="3" borderId="30" xfId="0" applyNumberFormat="1" applyFont="1" applyFill="1" applyBorder="1" applyAlignment="1">
      <alignment horizontal="center" vertical="center"/>
    </xf>
    <xf numFmtId="176" fontId="12" fillId="0" borderId="18" xfId="0" applyNumberFormat="1" applyFont="1" applyBorder="1" applyAlignment="1">
      <alignment horizontal="center" vertical="center" wrapText="1"/>
    </xf>
    <xf numFmtId="176" fontId="12" fillId="0" borderId="46" xfId="0" applyNumberFormat="1" applyFont="1" applyBorder="1" applyAlignment="1">
      <alignment horizontal="center" vertical="center" wrapText="1"/>
    </xf>
    <xf numFmtId="176" fontId="12" fillId="0" borderId="61" xfId="0" applyNumberFormat="1" applyFont="1" applyBorder="1" applyAlignment="1">
      <alignment horizontal="center" vertical="center" wrapText="1"/>
    </xf>
    <xf numFmtId="176" fontId="0" fillId="0" borderId="22" xfId="0" applyNumberFormat="1" applyFont="1" applyBorder="1" applyAlignment="1">
      <alignment horizontal="center"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67"/>
  <sheetViews>
    <sheetView showGridLines="0" tabSelected="1" zoomScale="85" zoomScaleNormal="85" workbookViewId="0" topLeftCell="A34">
      <selection activeCell="M52" sqref="M52"/>
    </sheetView>
  </sheetViews>
  <sheetFormatPr defaultColWidth="9.00390625" defaultRowHeight="13.5"/>
  <cols>
    <col min="1" max="1" width="2.875" style="1" customWidth="1"/>
    <col min="2" max="2" width="12.50390625" style="1" customWidth="1"/>
    <col min="3" max="4" width="11.25390625" style="1" customWidth="1"/>
    <col min="5" max="5" width="12.125" style="1" customWidth="1"/>
    <col min="6"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6.25">
      <c r="C1" s="110" t="s">
        <v>0</v>
      </c>
      <c r="D1" s="110"/>
      <c r="E1" s="110"/>
      <c r="F1" s="110"/>
      <c r="G1" s="110"/>
      <c r="H1" s="110"/>
      <c r="I1" s="110"/>
      <c r="J1" s="110"/>
    </row>
    <row r="2" spans="9:10" ht="26.25" customHeight="1">
      <c r="I2" s="2"/>
      <c r="J2" s="2" t="s">
        <v>1</v>
      </c>
    </row>
    <row r="3" spans="2:10" ht="45" customHeight="1" thickBot="1">
      <c r="B3" s="3" t="s">
        <v>2</v>
      </c>
      <c r="C3" s="4" t="s">
        <v>56</v>
      </c>
      <c r="D3" s="5"/>
      <c r="E3" s="5"/>
      <c r="G3" s="12" t="s">
        <v>3</v>
      </c>
      <c r="H3" s="13" t="s">
        <v>4</v>
      </c>
      <c r="I3" s="117" t="s">
        <v>5</v>
      </c>
      <c r="J3" s="118"/>
    </row>
    <row r="4" spans="7:11" s="74" customFormat="1" ht="26.25" customHeight="1" thickTop="1">
      <c r="G4" s="75">
        <v>5241</v>
      </c>
      <c r="H4" s="76">
        <v>290</v>
      </c>
      <c r="I4" s="83">
        <f>G4+H4</f>
        <v>5531</v>
      </c>
      <c r="J4" s="84"/>
      <c r="K4" s="77"/>
    </row>
    <row r="5" spans="8:9" ht="16.5" customHeight="1">
      <c r="H5" s="6"/>
      <c r="I5" s="6"/>
    </row>
    <row r="6" spans="2:14" ht="20.25">
      <c r="B6" s="7" t="s">
        <v>6</v>
      </c>
      <c r="J6" s="15"/>
      <c r="K6" s="15" t="s">
        <v>47</v>
      </c>
      <c r="L6" s="15"/>
      <c r="M6" s="15"/>
      <c r="N6" s="15"/>
    </row>
    <row r="7" spans="2:14" ht="7.5" customHeight="1">
      <c r="B7" s="8"/>
      <c r="I7" s="15"/>
      <c r="J7" s="15"/>
      <c r="K7" s="15"/>
      <c r="L7" s="15"/>
      <c r="M7" s="15"/>
      <c r="N7" s="15"/>
    </row>
    <row r="8" spans="2:14" s="10" customFormat="1" ht="29.25" customHeight="1" thickBot="1">
      <c r="B8" s="9"/>
      <c r="C8" s="16" t="s">
        <v>7</v>
      </c>
      <c r="D8" s="14" t="s">
        <v>8</v>
      </c>
      <c r="E8" s="14" t="s">
        <v>9</v>
      </c>
      <c r="F8" s="14" t="s">
        <v>10</v>
      </c>
      <c r="G8" s="14" t="s">
        <v>11</v>
      </c>
      <c r="H8" s="14" t="s">
        <v>12</v>
      </c>
      <c r="I8" s="85" t="s">
        <v>13</v>
      </c>
      <c r="J8" s="86"/>
      <c r="K8" s="17"/>
      <c r="L8" s="15"/>
      <c r="M8" s="15"/>
      <c r="N8" s="15"/>
    </row>
    <row r="9" spans="2:14" ht="21" customHeight="1" thickTop="1">
      <c r="B9" s="18" t="s">
        <v>14</v>
      </c>
      <c r="C9" s="58">
        <f>(7813931+1320)/1000</f>
        <v>7815.251</v>
      </c>
      <c r="D9" s="59">
        <f>(7514254+1320-20756)/1000</f>
        <v>7494.818</v>
      </c>
      <c r="E9" s="33">
        <f>C9-D9</f>
        <v>320.433</v>
      </c>
      <c r="F9" s="59">
        <v>230</v>
      </c>
      <c r="G9" s="59">
        <f>7231677/1000</f>
        <v>7231.677</v>
      </c>
      <c r="H9" s="59">
        <v>37</v>
      </c>
      <c r="I9" s="87" t="s">
        <v>58</v>
      </c>
      <c r="J9" s="81"/>
      <c r="K9" s="17"/>
      <c r="L9" s="15"/>
      <c r="M9" s="15"/>
      <c r="N9" s="15"/>
    </row>
    <row r="10" spans="2:14" ht="24.75" thickBot="1">
      <c r="B10" s="32" t="s">
        <v>57</v>
      </c>
      <c r="C10" s="60">
        <f>(45899-20756)/1000</f>
        <v>25.143</v>
      </c>
      <c r="D10" s="61">
        <f>45899/1000</f>
        <v>45.899</v>
      </c>
      <c r="E10" s="138">
        <f>C10-D10</f>
        <v>-20.756</v>
      </c>
      <c r="F10" s="61">
        <v>0</v>
      </c>
      <c r="G10" s="61">
        <f>167746/1000</f>
        <v>167.746</v>
      </c>
      <c r="H10" s="61">
        <v>0</v>
      </c>
      <c r="I10" s="115" t="s">
        <v>59</v>
      </c>
      <c r="J10" s="116"/>
      <c r="K10" s="17"/>
      <c r="L10" s="15"/>
      <c r="M10" s="15"/>
      <c r="N10" s="15"/>
    </row>
    <row r="11" spans="2:14" ht="21" customHeight="1" thickTop="1">
      <c r="B11" s="19" t="s">
        <v>15</v>
      </c>
      <c r="C11" s="34">
        <f aca="true" t="shared" si="0" ref="C11:H11">C9+C10</f>
        <v>7840.394</v>
      </c>
      <c r="D11" s="35">
        <f t="shared" si="0"/>
        <v>7540.717000000001</v>
      </c>
      <c r="E11" s="35">
        <f t="shared" si="0"/>
        <v>299.677</v>
      </c>
      <c r="F11" s="35">
        <f t="shared" si="0"/>
        <v>230</v>
      </c>
      <c r="G11" s="35">
        <f t="shared" si="0"/>
        <v>7399.423</v>
      </c>
      <c r="H11" s="35">
        <f t="shared" si="0"/>
        <v>37</v>
      </c>
      <c r="I11" s="124"/>
      <c r="J11" s="125"/>
      <c r="K11" s="17"/>
      <c r="L11" s="15"/>
      <c r="M11" s="15"/>
      <c r="N11" s="15"/>
    </row>
    <row r="12" spans="3:14" ht="29.25" customHeight="1">
      <c r="C12" s="80"/>
      <c r="D12" s="80"/>
      <c r="G12" s="80"/>
      <c r="I12" s="15"/>
      <c r="J12" s="15"/>
      <c r="K12" s="15"/>
      <c r="L12" s="15"/>
      <c r="M12" s="15"/>
      <c r="N12" s="15"/>
    </row>
    <row r="13" spans="2:14" ht="20.25">
      <c r="B13" s="7" t="s">
        <v>48</v>
      </c>
      <c r="J13" s="15"/>
      <c r="K13" s="15"/>
      <c r="L13" s="15"/>
      <c r="M13" s="20" t="s">
        <v>49</v>
      </c>
      <c r="N13" s="15"/>
    </row>
    <row r="14" spans="2:14" ht="7.5" customHeight="1">
      <c r="B14" s="8"/>
      <c r="I14" s="15"/>
      <c r="J14" s="15"/>
      <c r="K14" s="15"/>
      <c r="L14" s="15"/>
      <c r="M14" s="15"/>
      <c r="N14" s="15"/>
    </row>
    <row r="15" spans="2:14" s="10" customFormat="1" ht="29.25" customHeight="1" thickBot="1">
      <c r="B15" s="9"/>
      <c r="C15" s="16" t="s">
        <v>16</v>
      </c>
      <c r="D15" s="14" t="s">
        <v>17</v>
      </c>
      <c r="E15" s="21" t="s">
        <v>50</v>
      </c>
      <c r="F15" s="14" t="s">
        <v>18</v>
      </c>
      <c r="G15" s="14" t="s">
        <v>19</v>
      </c>
      <c r="H15" s="14" t="s">
        <v>12</v>
      </c>
      <c r="I15" s="111" t="s">
        <v>51</v>
      </c>
      <c r="J15" s="112"/>
      <c r="K15" s="22" t="s">
        <v>52</v>
      </c>
      <c r="L15" s="22" t="s">
        <v>53</v>
      </c>
      <c r="M15" s="23" t="s">
        <v>13</v>
      </c>
      <c r="N15" s="15"/>
    </row>
    <row r="16" spans="2:14" ht="24" customHeight="1" thickTop="1">
      <c r="B16" s="36" t="s">
        <v>60</v>
      </c>
      <c r="C16" s="62">
        <v>446</v>
      </c>
      <c r="D16" s="38">
        <v>425</v>
      </c>
      <c r="E16" s="38" t="s">
        <v>54</v>
      </c>
      <c r="F16" s="63">
        <f>C16-D16</f>
        <v>21</v>
      </c>
      <c r="G16" s="39">
        <v>1563</v>
      </c>
      <c r="H16" s="64">
        <f>(46972+73345)/1000</f>
        <v>120.317</v>
      </c>
      <c r="I16" s="113">
        <f>(400870+45056)/(344144+80649)*100</f>
        <v>104.97489365408563</v>
      </c>
      <c r="J16" s="113"/>
      <c r="K16" s="64">
        <v>0</v>
      </c>
      <c r="L16" s="64">
        <v>0</v>
      </c>
      <c r="M16" s="40" t="s">
        <v>20</v>
      </c>
      <c r="N16" s="15"/>
    </row>
    <row r="17" spans="2:14" ht="24" customHeight="1">
      <c r="B17" s="37" t="s">
        <v>61</v>
      </c>
      <c r="C17" s="62">
        <v>50</v>
      </c>
      <c r="D17" s="38">
        <v>36</v>
      </c>
      <c r="E17" s="38" t="s">
        <v>54</v>
      </c>
      <c r="F17" s="57">
        <f>C17-D17</f>
        <v>14</v>
      </c>
      <c r="G17" s="65">
        <v>0</v>
      </c>
      <c r="H17" s="65">
        <v>0</v>
      </c>
      <c r="I17" s="114">
        <f>(48015+1547)/(35658+0)*100</f>
        <v>138.99265242021426</v>
      </c>
      <c r="J17" s="114"/>
      <c r="K17" s="66">
        <v>0</v>
      </c>
      <c r="L17" s="66">
        <v>0</v>
      </c>
      <c r="M17" s="67" t="s">
        <v>20</v>
      </c>
      <c r="N17" s="24"/>
    </row>
    <row r="18" spans="2:14" ht="12" customHeight="1">
      <c r="B18" s="98" t="s">
        <v>62</v>
      </c>
      <c r="C18" s="68" t="s">
        <v>21</v>
      </c>
      <c r="D18" s="69" t="s">
        <v>22</v>
      </c>
      <c r="E18" s="88">
        <f>C19-D19</f>
        <v>74.31799999999998</v>
      </c>
      <c r="F18" s="69" t="s">
        <v>23</v>
      </c>
      <c r="G18" s="91">
        <v>0</v>
      </c>
      <c r="H18" s="91">
        <v>86</v>
      </c>
      <c r="I18" s="109"/>
      <c r="J18" s="109"/>
      <c r="K18" s="96"/>
      <c r="L18" s="96"/>
      <c r="M18" s="100" t="s">
        <v>68</v>
      </c>
      <c r="N18" s="15"/>
    </row>
    <row r="19" spans="2:14" ht="12" customHeight="1">
      <c r="B19" s="108"/>
      <c r="C19" s="70">
        <f>1457643/1000</f>
        <v>1457.643</v>
      </c>
      <c r="D19" s="71">
        <f>1383325/1000</f>
        <v>1383.325</v>
      </c>
      <c r="E19" s="89"/>
      <c r="F19" s="71">
        <v>74</v>
      </c>
      <c r="G19" s="92"/>
      <c r="H19" s="92"/>
      <c r="I19" s="109"/>
      <c r="J19" s="109"/>
      <c r="K19" s="96"/>
      <c r="L19" s="96"/>
      <c r="M19" s="100"/>
      <c r="N19" s="15"/>
    </row>
    <row r="20" spans="2:14" ht="12" customHeight="1">
      <c r="B20" s="98" t="s">
        <v>63</v>
      </c>
      <c r="C20" s="68" t="s">
        <v>21</v>
      </c>
      <c r="D20" s="69" t="s">
        <v>22</v>
      </c>
      <c r="E20" s="88">
        <f>C21-D21</f>
        <v>92.30100000000016</v>
      </c>
      <c r="F20" s="69" t="s">
        <v>23</v>
      </c>
      <c r="G20" s="93">
        <v>0</v>
      </c>
      <c r="H20" s="93">
        <v>127</v>
      </c>
      <c r="I20" s="109"/>
      <c r="J20" s="109"/>
      <c r="K20" s="96"/>
      <c r="L20" s="96"/>
      <c r="M20" s="101"/>
      <c r="N20" s="15"/>
    </row>
    <row r="21" spans="2:14" ht="12" customHeight="1">
      <c r="B21" s="108"/>
      <c r="C21" s="70">
        <f>1580467/1000</f>
        <v>1580.467</v>
      </c>
      <c r="D21" s="71">
        <f>1488166/1000</f>
        <v>1488.166</v>
      </c>
      <c r="E21" s="89"/>
      <c r="F21" s="71">
        <v>92</v>
      </c>
      <c r="G21" s="94"/>
      <c r="H21" s="94"/>
      <c r="I21" s="109"/>
      <c r="J21" s="109"/>
      <c r="K21" s="96"/>
      <c r="L21" s="96"/>
      <c r="M21" s="101"/>
      <c r="N21" s="15"/>
    </row>
    <row r="22" spans="2:14" ht="12" customHeight="1">
      <c r="B22" s="103" t="s">
        <v>64</v>
      </c>
      <c r="C22" s="68" t="s">
        <v>21</v>
      </c>
      <c r="D22" s="69" t="s">
        <v>22</v>
      </c>
      <c r="E22" s="88">
        <f>C23-D23</f>
        <v>1.3389999999999986</v>
      </c>
      <c r="F22" s="69" t="s">
        <v>23</v>
      </c>
      <c r="G22" s="91">
        <v>136</v>
      </c>
      <c r="H22" s="91">
        <v>8</v>
      </c>
      <c r="I22" s="109"/>
      <c r="J22" s="109"/>
      <c r="K22" s="96"/>
      <c r="L22" s="96"/>
      <c r="M22" s="101"/>
      <c r="N22" s="15"/>
    </row>
    <row r="23" spans="2:14" ht="12" customHeight="1">
      <c r="B23" s="104"/>
      <c r="C23" s="79">
        <f>((21226+97015)+2288)/1000</f>
        <v>120.529</v>
      </c>
      <c r="D23" s="47">
        <f>((22149+85688)+11353)/1000</f>
        <v>119.19</v>
      </c>
      <c r="E23" s="89"/>
      <c r="F23" s="71">
        <v>1</v>
      </c>
      <c r="G23" s="92"/>
      <c r="H23" s="92"/>
      <c r="I23" s="109"/>
      <c r="J23" s="109"/>
      <c r="K23" s="96"/>
      <c r="L23" s="96"/>
      <c r="M23" s="101"/>
      <c r="N23" s="15"/>
    </row>
    <row r="24" spans="2:14" ht="12" customHeight="1">
      <c r="B24" s="105" t="s">
        <v>65</v>
      </c>
      <c r="C24" s="68" t="s">
        <v>21</v>
      </c>
      <c r="D24" s="69" t="s">
        <v>22</v>
      </c>
      <c r="E24" s="88">
        <f>C25-D25</f>
        <v>2.187999999999988</v>
      </c>
      <c r="F24" s="69" t="s">
        <v>23</v>
      </c>
      <c r="G24" s="91">
        <v>2993</v>
      </c>
      <c r="H24" s="91">
        <f>(40384+2823+20187+109805)/1000</f>
        <v>173.199</v>
      </c>
      <c r="I24" s="109"/>
      <c r="J24" s="109"/>
      <c r="K24" s="96"/>
      <c r="L24" s="96"/>
      <c r="M24" s="101"/>
      <c r="N24" s="15"/>
    </row>
    <row r="25" spans="2:14" ht="12" customHeight="1">
      <c r="B25" s="106"/>
      <c r="C25" s="70">
        <f>((97360+768541+24858)+(0+0))/1000</f>
        <v>890.759</v>
      </c>
      <c r="D25" s="71">
        <f>((97255+762761+28555)+(0))/1000</f>
        <v>888.571</v>
      </c>
      <c r="E25" s="89"/>
      <c r="F25" s="71">
        <v>2</v>
      </c>
      <c r="G25" s="92"/>
      <c r="H25" s="92"/>
      <c r="I25" s="109"/>
      <c r="J25" s="109"/>
      <c r="K25" s="96"/>
      <c r="L25" s="96"/>
      <c r="M25" s="101"/>
      <c r="N25" s="15"/>
    </row>
    <row r="26" spans="2:14" ht="12" customHeight="1">
      <c r="B26" s="103" t="s">
        <v>66</v>
      </c>
      <c r="C26" s="68" t="s">
        <v>21</v>
      </c>
      <c r="D26" s="69" t="s">
        <v>22</v>
      </c>
      <c r="E26" s="88">
        <f>C27-D27</f>
        <v>9.712000000000018</v>
      </c>
      <c r="F26" s="69" t="s">
        <v>23</v>
      </c>
      <c r="G26" s="91">
        <v>1761</v>
      </c>
      <c r="H26" s="93">
        <f>131488/1000</f>
        <v>131.488</v>
      </c>
      <c r="I26" s="109"/>
      <c r="J26" s="109"/>
      <c r="K26" s="96"/>
      <c r="L26" s="96"/>
      <c r="M26" s="101"/>
      <c r="N26" s="15"/>
    </row>
    <row r="27" spans="2:14" ht="12" customHeight="1">
      <c r="B27" s="107"/>
      <c r="C27" s="79">
        <f>190471/1000</f>
        <v>190.471</v>
      </c>
      <c r="D27" s="47">
        <f>180759/1000</f>
        <v>180.759</v>
      </c>
      <c r="E27" s="89"/>
      <c r="F27" s="71">
        <v>4</v>
      </c>
      <c r="G27" s="92"/>
      <c r="H27" s="94"/>
      <c r="I27" s="109"/>
      <c r="J27" s="109"/>
      <c r="K27" s="96"/>
      <c r="L27" s="96"/>
      <c r="M27" s="101"/>
      <c r="N27" s="15"/>
    </row>
    <row r="28" spans="2:14" ht="12" customHeight="1">
      <c r="B28" s="98" t="s">
        <v>67</v>
      </c>
      <c r="C28" s="68" t="s">
        <v>21</v>
      </c>
      <c r="D28" s="69" t="s">
        <v>22</v>
      </c>
      <c r="E28" s="88">
        <f>C29-D29</f>
        <v>64.12200000000007</v>
      </c>
      <c r="F28" s="69" t="s">
        <v>23</v>
      </c>
      <c r="G28" s="91">
        <v>0</v>
      </c>
      <c r="H28" s="91">
        <v>186</v>
      </c>
      <c r="I28" s="109"/>
      <c r="J28" s="109"/>
      <c r="K28" s="96"/>
      <c r="L28" s="96"/>
      <c r="M28" s="101"/>
      <c r="N28" s="15"/>
    </row>
    <row r="29" spans="2:14" ht="12" customHeight="1">
      <c r="B29" s="99"/>
      <c r="C29" s="72">
        <f>1264018/1000</f>
        <v>1264.018</v>
      </c>
      <c r="D29" s="73">
        <f>1199896/1000</f>
        <v>1199.896</v>
      </c>
      <c r="E29" s="90"/>
      <c r="F29" s="73">
        <v>64</v>
      </c>
      <c r="G29" s="95"/>
      <c r="H29" s="95"/>
      <c r="I29" s="126"/>
      <c r="J29" s="126"/>
      <c r="K29" s="97"/>
      <c r="L29" s="97"/>
      <c r="M29" s="102"/>
      <c r="N29" s="15"/>
    </row>
    <row r="30" spans="2:14" ht="13.5" customHeight="1">
      <c r="B30" s="27" t="s">
        <v>24</v>
      </c>
      <c r="C30" s="26"/>
      <c r="D30" s="26"/>
      <c r="E30" s="26"/>
      <c r="F30" s="26"/>
      <c r="G30" s="26"/>
      <c r="H30" s="26"/>
      <c r="I30" s="25"/>
      <c r="J30" s="25"/>
      <c r="K30" s="28"/>
      <c r="L30" s="15"/>
      <c r="M30" s="15"/>
      <c r="N30" s="15"/>
    </row>
    <row r="31" spans="2:14" ht="13.5" customHeight="1">
      <c r="B31" s="27" t="s">
        <v>25</v>
      </c>
      <c r="C31" s="26"/>
      <c r="D31" s="26"/>
      <c r="E31" s="26"/>
      <c r="F31" s="26"/>
      <c r="G31" s="26"/>
      <c r="H31" s="26"/>
      <c r="I31" s="25"/>
      <c r="J31" s="25"/>
      <c r="K31" s="28"/>
      <c r="L31" s="15"/>
      <c r="M31" s="15"/>
      <c r="N31" s="15"/>
    </row>
    <row r="32" spans="2:14" ht="13.5" customHeight="1">
      <c r="B32" s="27" t="s">
        <v>26</v>
      </c>
      <c r="C32" s="26"/>
      <c r="D32" s="26"/>
      <c r="E32" s="26"/>
      <c r="F32" s="26"/>
      <c r="G32" s="26"/>
      <c r="H32" s="26"/>
      <c r="I32" s="25"/>
      <c r="J32" s="25"/>
      <c r="K32" s="28"/>
      <c r="L32" s="15"/>
      <c r="M32" s="15"/>
      <c r="N32" s="15"/>
    </row>
    <row r="33" spans="2:14" ht="13.5" customHeight="1">
      <c r="B33" s="27" t="s">
        <v>92</v>
      </c>
      <c r="C33" s="26"/>
      <c r="D33" s="26"/>
      <c r="E33" s="26"/>
      <c r="F33" s="26"/>
      <c r="G33" s="26"/>
      <c r="H33" s="26"/>
      <c r="I33" s="25"/>
      <c r="J33" s="25"/>
      <c r="K33" s="28"/>
      <c r="L33" s="15"/>
      <c r="M33" s="15"/>
      <c r="N33" s="15"/>
    </row>
    <row r="34" spans="2:14" ht="22.5" customHeight="1">
      <c r="B34" s="6"/>
      <c r="C34" s="6"/>
      <c r="D34" s="6"/>
      <c r="E34" s="6"/>
      <c r="F34" s="6"/>
      <c r="G34" s="6"/>
      <c r="H34" s="6"/>
      <c r="I34" s="15"/>
      <c r="J34" s="15"/>
      <c r="K34" s="15"/>
      <c r="L34" s="15"/>
      <c r="M34" s="15"/>
      <c r="N34" s="15"/>
    </row>
    <row r="35" spans="2:14" ht="20.25">
      <c r="B35" s="7" t="s">
        <v>27</v>
      </c>
      <c r="J35" s="15"/>
      <c r="K35" s="15"/>
      <c r="L35" s="15"/>
      <c r="M35" s="20" t="s">
        <v>49</v>
      </c>
      <c r="N35" s="15"/>
    </row>
    <row r="36" spans="2:14" ht="7.5" customHeight="1">
      <c r="B36" s="8"/>
      <c r="I36" s="15"/>
      <c r="J36" s="15"/>
      <c r="K36" s="15"/>
      <c r="L36" s="15"/>
      <c r="M36" s="15"/>
      <c r="N36" s="15"/>
    </row>
    <row r="37" spans="2:14" s="10" customFormat="1" ht="29.25" customHeight="1" thickBot="1">
      <c r="B37" s="9"/>
      <c r="C37" s="16" t="s">
        <v>28</v>
      </c>
      <c r="D37" s="14" t="s">
        <v>29</v>
      </c>
      <c r="E37" s="21" t="s">
        <v>50</v>
      </c>
      <c r="F37" s="14" t="s">
        <v>45</v>
      </c>
      <c r="G37" s="14" t="s">
        <v>46</v>
      </c>
      <c r="H37" s="14" t="s">
        <v>55</v>
      </c>
      <c r="I37" s="111" t="s">
        <v>51</v>
      </c>
      <c r="J37" s="112"/>
      <c r="K37" s="22" t="s">
        <v>52</v>
      </c>
      <c r="L37" s="22" t="s">
        <v>53</v>
      </c>
      <c r="M37" s="23" t="s">
        <v>13</v>
      </c>
      <c r="N37" s="15"/>
    </row>
    <row r="38" spans="2:14" ht="21.75" customHeight="1" thickTop="1">
      <c r="B38" s="44" t="s">
        <v>69</v>
      </c>
      <c r="C38" s="48">
        <v>82</v>
      </c>
      <c r="D38" s="48">
        <v>78</v>
      </c>
      <c r="E38" s="48">
        <v>4</v>
      </c>
      <c r="F38" s="49">
        <v>4</v>
      </c>
      <c r="G38" s="49">
        <v>46</v>
      </c>
      <c r="H38" s="50">
        <v>85.3</v>
      </c>
      <c r="I38" s="127"/>
      <c r="J38" s="127"/>
      <c r="K38" s="39"/>
      <c r="L38" s="39"/>
      <c r="M38" s="40"/>
      <c r="N38" s="15"/>
    </row>
    <row r="39" spans="2:14" ht="21.75" customHeight="1">
      <c r="B39" s="44" t="s">
        <v>70</v>
      </c>
      <c r="C39" s="48">
        <v>111</v>
      </c>
      <c r="D39" s="48">
        <v>109</v>
      </c>
      <c r="E39" s="48">
        <v>2</v>
      </c>
      <c r="F39" s="48">
        <v>2</v>
      </c>
      <c r="G39" s="48">
        <v>0</v>
      </c>
      <c r="H39" s="51">
        <v>25.4</v>
      </c>
      <c r="I39" s="109"/>
      <c r="J39" s="109"/>
      <c r="K39" s="38"/>
      <c r="L39" s="38"/>
      <c r="M39" s="41"/>
      <c r="N39" s="15"/>
    </row>
    <row r="40" spans="2:14" ht="21.75" customHeight="1">
      <c r="B40" s="45" t="s">
        <v>90</v>
      </c>
      <c r="C40" s="52"/>
      <c r="D40" s="52"/>
      <c r="E40" s="52"/>
      <c r="F40" s="52"/>
      <c r="G40" s="52"/>
      <c r="H40" s="51"/>
      <c r="I40" s="109"/>
      <c r="J40" s="109"/>
      <c r="K40" s="38"/>
      <c r="L40" s="38"/>
      <c r="M40" s="41"/>
      <c r="N40" s="15"/>
    </row>
    <row r="41" spans="2:14" ht="21.75" customHeight="1">
      <c r="B41" s="45" t="s">
        <v>71</v>
      </c>
      <c r="C41" s="48">
        <v>9104</v>
      </c>
      <c r="D41" s="48">
        <v>8046</v>
      </c>
      <c r="E41" s="48">
        <v>1058</v>
      </c>
      <c r="F41" s="48">
        <v>1058</v>
      </c>
      <c r="G41" s="48">
        <v>0</v>
      </c>
      <c r="H41" s="51">
        <v>2.5</v>
      </c>
      <c r="I41" s="109"/>
      <c r="J41" s="109"/>
      <c r="K41" s="38"/>
      <c r="L41" s="38"/>
      <c r="M41" s="41"/>
      <c r="N41" s="15"/>
    </row>
    <row r="42" spans="2:14" ht="21.75" customHeight="1">
      <c r="B42" s="45" t="s">
        <v>72</v>
      </c>
      <c r="C42" s="48">
        <v>134</v>
      </c>
      <c r="D42" s="48">
        <v>133</v>
      </c>
      <c r="E42" s="48">
        <v>1</v>
      </c>
      <c r="F42" s="48">
        <v>1</v>
      </c>
      <c r="G42" s="48">
        <v>0</v>
      </c>
      <c r="H42" s="51" t="s">
        <v>85</v>
      </c>
      <c r="I42" s="109"/>
      <c r="J42" s="109"/>
      <c r="K42" s="38"/>
      <c r="L42" s="38"/>
      <c r="M42" s="41"/>
      <c r="N42" s="15"/>
    </row>
    <row r="43" spans="2:14" ht="21.75" customHeight="1">
      <c r="B43" s="45" t="s">
        <v>91</v>
      </c>
      <c r="C43" s="48">
        <v>2</v>
      </c>
      <c r="D43" s="48">
        <v>1</v>
      </c>
      <c r="E43" s="48">
        <v>1</v>
      </c>
      <c r="F43" s="48">
        <v>1</v>
      </c>
      <c r="G43" s="48">
        <v>0</v>
      </c>
      <c r="H43" s="51">
        <v>8.7</v>
      </c>
      <c r="I43" s="109"/>
      <c r="J43" s="109"/>
      <c r="K43" s="38"/>
      <c r="L43" s="38"/>
      <c r="M43" s="41"/>
      <c r="N43" s="15"/>
    </row>
    <row r="44" spans="2:14" ht="21.75" customHeight="1">
      <c r="B44" s="45" t="s">
        <v>73</v>
      </c>
      <c r="C44" s="52"/>
      <c r="D44" s="52"/>
      <c r="E44" s="52"/>
      <c r="F44" s="52"/>
      <c r="G44" s="52"/>
      <c r="H44" s="51"/>
      <c r="I44" s="109"/>
      <c r="J44" s="109"/>
      <c r="K44" s="38"/>
      <c r="L44" s="38"/>
      <c r="M44" s="41"/>
      <c r="N44" s="15"/>
    </row>
    <row r="45" spans="2:14" ht="21.75" customHeight="1">
      <c r="B45" s="45" t="s">
        <v>71</v>
      </c>
      <c r="C45" s="48">
        <v>175</v>
      </c>
      <c r="D45" s="48">
        <v>153</v>
      </c>
      <c r="E45" s="48">
        <v>22</v>
      </c>
      <c r="F45" s="48">
        <v>22</v>
      </c>
      <c r="G45" s="48">
        <v>0</v>
      </c>
      <c r="H45" s="51" t="s">
        <v>85</v>
      </c>
      <c r="I45" s="109"/>
      <c r="J45" s="109"/>
      <c r="K45" s="38"/>
      <c r="L45" s="38"/>
      <c r="M45" s="41"/>
      <c r="N45" s="15"/>
    </row>
    <row r="46" spans="2:14" ht="21.75" customHeight="1">
      <c r="B46" s="45" t="s">
        <v>72</v>
      </c>
      <c r="C46" s="48">
        <v>273</v>
      </c>
      <c r="D46" s="48">
        <v>273</v>
      </c>
      <c r="E46" s="48">
        <v>1</v>
      </c>
      <c r="F46" s="48">
        <v>1</v>
      </c>
      <c r="G46" s="48">
        <v>0</v>
      </c>
      <c r="H46" s="51" t="s">
        <v>85</v>
      </c>
      <c r="I46" s="109"/>
      <c r="J46" s="109"/>
      <c r="K46" s="38"/>
      <c r="L46" s="38"/>
      <c r="M46" s="41"/>
      <c r="N46" s="15"/>
    </row>
    <row r="47" spans="2:14" ht="21.75" customHeight="1">
      <c r="B47" s="45" t="s">
        <v>74</v>
      </c>
      <c r="C47" s="48">
        <v>230</v>
      </c>
      <c r="D47" s="48">
        <v>153</v>
      </c>
      <c r="E47" s="48">
        <v>77</v>
      </c>
      <c r="F47" s="48">
        <v>77</v>
      </c>
      <c r="G47" s="48">
        <v>0</v>
      </c>
      <c r="H47" s="51">
        <v>0.1</v>
      </c>
      <c r="I47" s="109"/>
      <c r="J47" s="109"/>
      <c r="K47" s="38"/>
      <c r="L47" s="38"/>
      <c r="M47" s="41"/>
      <c r="N47" s="15"/>
    </row>
    <row r="48" spans="2:14" ht="21.75" customHeight="1">
      <c r="B48" s="44" t="s">
        <v>75</v>
      </c>
      <c r="C48" s="48">
        <v>752</v>
      </c>
      <c r="D48" s="48">
        <v>736</v>
      </c>
      <c r="E48" s="48">
        <v>16</v>
      </c>
      <c r="F48" s="48">
        <v>16</v>
      </c>
      <c r="G48" s="48">
        <v>589</v>
      </c>
      <c r="H48" s="51">
        <v>6.8</v>
      </c>
      <c r="I48" s="109"/>
      <c r="J48" s="109"/>
      <c r="K48" s="38"/>
      <c r="L48" s="38"/>
      <c r="M48" s="41"/>
      <c r="N48" s="15"/>
    </row>
    <row r="49" spans="2:14" ht="21.75" customHeight="1">
      <c r="B49" s="44" t="s">
        <v>76</v>
      </c>
      <c r="C49" s="48">
        <v>2755</v>
      </c>
      <c r="D49" s="48">
        <v>2723</v>
      </c>
      <c r="E49" s="48">
        <v>32</v>
      </c>
      <c r="F49" s="48">
        <v>32</v>
      </c>
      <c r="G49" s="48">
        <v>1198</v>
      </c>
      <c r="H49" s="51">
        <v>10.5</v>
      </c>
      <c r="I49" s="109"/>
      <c r="J49" s="109"/>
      <c r="K49" s="38"/>
      <c r="L49" s="38"/>
      <c r="M49" s="41"/>
      <c r="N49" s="15"/>
    </row>
    <row r="50" spans="2:14" ht="21.75" customHeight="1">
      <c r="B50" s="45" t="s">
        <v>77</v>
      </c>
      <c r="C50" s="48">
        <v>973</v>
      </c>
      <c r="D50" s="48">
        <v>934</v>
      </c>
      <c r="E50" s="48">
        <v>38</v>
      </c>
      <c r="F50" s="48">
        <v>38</v>
      </c>
      <c r="G50" s="48">
        <v>2531</v>
      </c>
      <c r="H50" s="51">
        <v>12.4</v>
      </c>
      <c r="I50" s="109"/>
      <c r="J50" s="109"/>
      <c r="K50" s="38"/>
      <c r="L50" s="38"/>
      <c r="M50" s="41"/>
      <c r="N50" s="15"/>
    </row>
    <row r="51" spans="2:14" ht="21.75" customHeight="1">
      <c r="B51" s="44" t="s">
        <v>78</v>
      </c>
      <c r="C51" s="48">
        <v>128</v>
      </c>
      <c r="D51" s="48">
        <v>117</v>
      </c>
      <c r="E51" s="48">
        <v>11</v>
      </c>
      <c r="F51" s="48">
        <v>11</v>
      </c>
      <c r="G51" s="48">
        <v>0</v>
      </c>
      <c r="H51" s="51">
        <v>17.3</v>
      </c>
      <c r="I51" s="109"/>
      <c r="J51" s="109"/>
      <c r="K51" s="38"/>
      <c r="L51" s="38"/>
      <c r="M51" s="41" t="s">
        <v>86</v>
      </c>
      <c r="N51" s="15"/>
    </row>
    <row r="52" spans="2:14" ht="21.75" customHeight="1">
      <c r="B52" s="44" t="s">
        <v>79</v>
      </c>
      <c r="C52" s="48">
        <v>395</v>
      </c>
      <c r="D52" s="48">
        <v>334</v>
      </c>
      <c r="E52" s="48">
        <v>61</v>
      </c>
      <c r="F52" s="48">
        <v>61</v>
      </c>
      <c r="G52" s="48">
        <v>66</v>
      </c>
      <c r="H52" s="51">
        <v>42.2</v>
      </c>
      <c r="I52" s="136"/>
      <c r="J52" s="137"/>
      <c r="K52" s="38"/>
      <c r="L52" s="38"/>
      <c r="M52" s="142" t="s">
        <v>87</v>
      </c>
      <c r="N52" s="15"/>
    </row>
    <row r="53" spans="2:14" ht="14.25" customHeight="1">
      <c r="B53" s="139" t="s">
        <v>83</v>
      </c>
      <c r="C53" s="46" t="s">
        <v>80</v>
      </c>
      <c r="D53" s="46" t="s">
        <v>81</v>
      </c>
      <c r="E53" s="46" t="s">
        <v>82</v>
      </c>
      <c r="F53" s="46"/>
      <c r="G53" s="91">
        <v>0</v>
      </c>
      <c r="H53" s="128">
        <v>15.3</v>
      </c>
      <c r="I53" s="130">
        <f>(394622/366793)*100</f>
        <v>107.58711316737232</v>
      </c>
      <c r="J53" s="131"/>
      <c r="K53" s="93">
        <v>0</v>
      </c>
      <c r="L53" s="93">
        <v>0</v>
      </c>
      <c r="M53" s="134" t="s">
        <v>88</v>
      </c>
      <c r="N53" s="15"/>
    </row>
    <row r="54" spans="2:14" ht="14.25" customHeight="1">
      <c r="B54" s="140"/>
      <c r="C54" s="47">
        <v>395</v>
      </c>
      <c r="D54" s="47">
        <v>367</v>
      </c>
      <c r="E54" s="47" t="s">
        <v>93</v>
      </c>
      <c r="F54" s="47">
        <v>28</v>
      </c>
      <c r="G54" s="92"/>
      <c r="H54" s="129"/>
      <c r="I54" s="132"/>
      <c r="J54" s="133"/>
      <c r="K54" s="94"/>
      <c r="L54" s="94"/>
      <c r="M54" s="135"/>
      <c r="N54" s="15"/>
    </row>
    <row r="55" spans="2:14" ht="21.75" customHeight="1">
      <c r="B55" s="141" t="s">
        <v>84</v>
      </c>
      <c r="C55" s="53">
        <v>12</v>
      </c>
      <c r="D55" s="53">
        <v>11</v>
      </c>
      <c r="E55" s="53">
        <v>1</v>
      </c>
      <c r="F55" s="53">
        <v>1</v>
      </c>
      <c r="G55" s="53">
        <v>0</v>
      </c>
      <c r="H55" s="54">
        <v>1.3</v>
      </c>
      <c r="I55" s="123"/>
      <c r="J55" s="123"/>
      <c r="K55" s="42"/>
      <c r="L55" s="42"/>
      <c r="M55" s="43"/>
      <c r="N55" s="24"/>
    </row>
    <row r="56" spans="2:14" ht="29.25" customHeight="1">
      <c r="B56" s="6"/>
      <c r="C56" s="6"/>
      <c r="D56" s="6"/>
      <c r="E56" s="6"/>
      <c r="F56" s="6"/>
      <c r="G56" s="6"/>
      <c r="H56" s="6"/>
      <c r="I56" s="15"/>
      <c r="J56" s="15"/>
      <c r="K56" s="15"/>
      <c r="L56" s="15"/>
      <c r="M56" s="15"/>
      <c r="N56" s="15"/>
    </row>
    <row r="57" spans="2:14" ht="20.25">
      <c r="B57" s="7" t="s">
        <v>30</v>
      </c>
      <c r="J57" s="15"/>
      <c r="K57" s="20" t="s">
        <v>47</v>
      </c>
      <c r="L57" s="15"/>
      <c r="M57" s="15"/>
      <c r="N57" s="15"/>
    </row>
    <row r="58" spans="2:14" ht="7.5" customHeight="1">
      <c r="B58" s="8"/>
      <c r="J58" s="15"/>
      <c r="K58" s="15"/>
      <c r="L58" s="15"/>
      <c r="M58" s="15"/>
      <c r="N58" s="15"/>
    </row>
    <row r="59" spans="2:14" s="10" customFormat="1" ht="48.75" customHeight="1" thickBot="1">
      <c r="B59" s="9"/>
      <c r="C59" s="16" t="s">
        <v>31</v>
      </c>
      <c r="D59" s="14" t="s">
        <v>32</v>
      </c>
      <c r="E59" s="14" t="s">
        <v>33</v>
      </c>
      <c r="F59" s="14" t="s">
        <v>34</v>
      </c>
      <c r="G59" s="14" t="s">
        <v>35</v>
      </c>
      <c r="H59" s="13" t="s">
        <v>36</v>
      </c>
      <c r="I59" s="117" t="s">
        <v>37</v>
      </c>
      <c r="J59" s="120"/>
      <c r="K59" s="29" t="s">
        <v>13</v>
      </c>
      <c r="L59" s="17"/>
      <c r="M59" s="15"/>
      <c r="N59" s="15"/>
    </row>
    <row r="60" spans="2:14" ht="21" customHeight="1" thickTop="1">
      <c r="B60" s="56" t="s">
        <v>89</v>
      </c>
      <c r="C60" s="78">
        <f>-312/1000</f>
        <v>-0.312</v>
      </c>
      <c r="D60" s="55">
        <f>5392/1000</f>
        <v>5.392</v>
      </c>
      <c r="E60" s="55">
        <f>2000/1000</f>
        <v>2</v>
      </c>
      <c r="F60" s="55">
        <v>0</v>
      </c>
      <c r="G60" s="55">
        <v>0</v>
      </c>
      <c r="H60" s="55">
        <f>401089/1000</f>
        <v>401.089</v>
      </c>
      <c r="I60" s="121">
        <v>0</v>
      </c>
      <c r="J60" s="122"/>
      <c r="K60" s="30"/>
      <c r="L60" s="17"/>
      <c r="M60" s="15"/>
      <c r="N60" s="15"/>
    </row>
    <row r="61" spans="2:14" ht="21" customHeight="1">
      <c r="B61" s="31" t="s">
        <v>38</v>
      </c>
      <c r="J61" s="15"/>
      <c r="K61" s="15"/>
      <c r="L61" s="15"/>
      <c r="M61" s="15"/>
      <c r="N61" s="15"/>
    </row>
    <row r="62" ht="23.25" customHeight="1"/>
    <row r="63" spans="2:14" ht="20.25">
      <c r="B63" s="11" t="s">
        <v>39</v>
      </c>
      <c r="J63" s="15"/>
      <c r="K63" s="15"/>
      <c r="L63" s="15"/>
      <c r="M63" s="15"/>
      <c r="N63" s="15"/>
    </row>
    <row r="64" ht="7.5" customHeight="1"/>
    <row r="65" spans="2:9" ht="37.5" customHeight="1">
      <c r="B65" s="82" t="s">
        <v>40</v>
      </c>
      <c r="C65" s="82"/>
      <c r="D65" s="119">
        <v>0.757</v>
      </c>
      <c r="E65" s="119"/>
      <c r="F65" s="82" t="s">
        <v>41</v>
      </c>
      <c r="G65" s="82"/>
      <c r="H65" s="119">
        <v>4.4</v>
      </c>
      <c r="I65" s="119"/>
    </row>
    <row r="66" spans="2:9" ht="37.5" customHeight="1">
      <c r="B66" s="82" t="s">
        <v>42</v>
      </c>
      <c r="C66" s="82"/>
      <c r="D66" s="119">
        <v>10.2</v>
      </c>
      <c r="E66" s="119"/>
      <c r="F66" s="82" t="s">
        <v>43</v>
      </c>
      <c r="G66" s="82"/>
      <c r="H66" s="119">
        <v>80.5</v>
      </c>
      <c r="I66" s="119"/>
    </row>
    <row r="67" spans="2:14" ht="21" customHeight="1">
      <c r="B67" s="31" t="s">
        <v>44</v>
      </c>
      <c r="J67" s="15"/>
      <c r="K67" s="15"/>
      <c r="L67" s="15"/>
      <c r="M67" s="15"/>
      <c r="N67" s="15"/>
    </row>
  </sheetData>
  <mergeCells count="92">
    <mergeCell ref="K53:K54"/>
    <mergeCell ref="L53:L54"/>
    <mergeCell ref="M53:M54"/>
    <mergeCell ref="I52:J52"/>
    <mergeCell ref="B53:B54"/>
    <mergeCell ref="G53:G54"/>
    <mergeCell ref="H53:H54"/>
    <mergeCell ref="I53:J54"/>
    <mergeCell ref="I50:J50"/>
    <mergeCell ref="I51:J51"/>
    <mergeCell ref="I38:J38"/>
    <mergeCell ref="I47:J47"/>
    <mergeCell ref="I48:J48"/>
    <mergeCell ref="I49:J49"/>
    <mergeCell ref="I39:J39"/>
    <mergeCell ref="I42:J42"/>
    <mergeCell ref="I55:J55"/>
    <mergeCell ref="I37:J37"/>
    <mergeCell ref="I11:J11"/>
    <mergeCell ref="I40:J40"/>
    <mergeCell ref="I41:J41"/>
    <mergeCell ref="I43:J43"/>
    <mergeCell ref="I44:J44"/>
    <mergeCell ref="I45:J45"/>
    <mergeCell ref="I46:J46"/>
    <mergeCell ref="I28:J29"/>
    <mergeCell ref="H65:I65"/>
    <mergeCell ref="H66:I66"/>
    <mergeCell ref="I59:J59"/>
    <mergeCell ref="I60:J60"/>
    <mergeCell ref="B65:C65"/>
    <mergeCell ref="B66:C66"/>
    <mergeCell ref="F65:G65"/>
    <mergeCell ref="F66:G66"/>
    <mergeCell ref="D65:E65"/>
    <mergeCell ref="D66:E66"/>
    <mergeCell ref="C1:J1"/>
    <mergeCell ref="I15:J15"/>
    <mergeCell ref="I16:J16"/>
    <mergeCell ref="I17:J17"/>
    <mergeCell ref="I10:J10"/>
    <mergeCell ref="I3:J3"/>
    <mergeCell ref="I4:J4"/>
    <mergeCell ref="I8:J8"/>
    <mergeCell ref="I9:J9"/>
    <mergeCell ref="I18:J19"/>
    <mergeCell ref="I26:J27"/>
    <mergeCell ref="G18:G19"/>
    <mergeCell ref="H18:H19"/>
    <mergeCell ref="H20:H21"/>
    <mergeCell ref="I20:J21"/>
    <mergeCell ref="I22:J23"/>
    <mergeCell ref="I24:J25"/>
    <mergeCell ref="G20:G21"/>
    <mergeCell ref="H22:H23"/>
    <mergeCell ref="B24:B25"/>
    <mergeCell ref="B26:B27"/>
    <mergeCell ref="B18:B19"/>
    <mergeCell ref="B20:B21"/>
    <mergeCell ref="K22:K23"/>
    <mergeCell ref="K24:K25"/>
    <mergeCell ref="B28:B29"/>
    <mergeCell ref="M18:M19"/>
    <mergeCell ref="M20:M21"/>
    <mergeCell ref="M22:M23"/>
    <mergeCell ref="M24:M25"/>
    <mergeCell ref="M26:M27"/>
    <mergeCell ref="M28:M29"/>
    <mergeCell ref="B22:B23"/>
    <mergeCell ref="K26:K27"/>
    <mergeCell ref="K28:K29"/>
    <mergeCell ref="L18:L19"/>
    <mergeCell ref="L20:L21"/>
    <mergeCell ref="L22:L23"/>
    <mergeCell ref="L24:L25"/>
    <mergeCell ref="L26:L27"/>
    <mergeCell ref="L28:L29"/>
    <mergeCell ref="K18:K19"/>
    <mergeCell ref="K20:K21"/>
    <mergeCell ref="E18:E19"/>
    <mergeCell ref="E20:E21"/>
    <mergeCell ref="E22:E23"/>
    <mergeCell ref="G28:G29"/>
    <mergeCell ref="G26:G27"/>
    <mergeCell ref="G24:G25"/>
    <mergeCell ref="G22:G23"/>
    <mergeCell ref="E24:E25"/>
    <mergeCell ref="E26:E27"/>
    <mergeCell ref="E28:E29"/>
    <mergeCell ref="H24:H25"/>
    <mergeCell ref="H26:H27"/>
    <mergeCell ref="H28:H29"/>
  </mergeCells>
  <printOptions/>
  <pageMargins left="0.7480314960629921" right="0" top="0.3937007874015748" bottom="0.1968503937007874" header="0.5118110236220472" footer="0.5118110236220472"/>
  <pageSetup fitToHeight="1" fitToWidth="1" horizontalDpi="600" verticalDpi="600" orientation="portrait" paperSize="9" scale="66" r:id="rId3"/>
  <headerFooter alignWithMargins="0">
    <oddHeader>&amp;L&amp;12（別添）</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2008-03-13T02:02:22Z</cp:lastPrinted>
  <dcterms:created xsi:type="dcterms:W3CDTF">2008-02-15T06:55:04Z</dcterms:created>
  <dcterms:modified xsi:type="dcterms:W3CDTF">2008-03-13T02:02:38Z</dcterms:modified>
  <cp:category/>
  <cp:version/>
  <cp:contentType/>
  <cp:contentStatus/>
</cp:coreProperties>
</file>