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10" windowHeight="5700" tabRatio="734" activeTab="0"/>
  </bookViews>
  <sheets>
    <sheet name="施設概要" sheetId="1" r:id="rId1"/>
    <sheet name="損益計算" sheetId="2" r:id="rId2"/>
    <sheet name="収益費用構成" sheetId="3" r:id="rId3"/>
    <sheet name="貸借対照" sheetId="4" r:id="rId4"/>
    <sheet name="資本的収支" sheetId="5" r:id="rId5"/>
    <sheet name="経営分析" sheetId="6" r:id="rId6"/>
    <sheet name="繰入金１" sheetId="7" r:id="rId7"/>
    <sheet name="繰入金２" sheetId="8" r:id="rId8"/>
  </sheets>
  <definedNames>
    <definedName name="_xlnm.Print_Area" localSheetId="6">'繰入金１'!$A$1:$V$49</definedName>
    <definedName name="_xlnm.Print_Area" localSheetId="7">'繰入金２'!$A$1:$U$50</definedName>
    <definedName name="_xlnm.Print_Area" localSheetId="5">'経営分析'!$B$1:$S$40</definedName>
    <definedName name="_xlnm.Print_Area" localSheetId="0">'施設概要'!$B$1:$S$42</definedName>
    <definedName name="_xlnm.Print_Area" localSheetId="4">'資本的収支'!$B$1:$T$36</definedName>
    <definedName name="_xlnm.Print_Area" localSheetId="2">'収益費用構成'!$B$1:$T$49</definedName>
    <definedName name="_xlnm.Print_Area" localSheetId="1">'損益計算'!$B$1:$U$50</definedName>
    <definedName name="_xlnm.Print_Area" localSheetId="3">'貸借対照'!$B$1:$T$62</definedName>
    <definedName name="Print_Area_MI" localSheetId="6">'繰入金１'!$B$1:$U$48</definedName>
    <definedName name="Print_Area_MI" localSheetId="7">'繰入金２'!$B$1:$T$52</definedName>
    <definedName name="Print_Area_MI" localSheetId="0">'施設概要'!$D$1:$R$42</definedName>
    <definedName name="Print_Area_MI" localSheetId="4">'資本的収支'!$B$1:$S$36</definedName>
    <definedName name="Print_Area_MI" localSheetId="2">'収益費用構成'!$B$1:$S$49</definedName>
    <definedName name="Print_Area_MI" localSheetId="1">'損益計算'!$B$1:$T$49</definedName>
    <definedName name="Print_Area_MI" localSheetId="3">'貸借対照'!$B$1:$S$44</definedName>
  </definedNames>
  <calcPr fullCalcOnLoad="1"/>
</workbook>
</file>

<file path=xl/sharedStrings.xml><?xml version="1.0" encoding="utf-8"?>
<sst xmlns="http://schemas.openxmlformats.org/spreadsheetml/2006/main" count="1024" uniqueCount="441">
  <si>
    <t>病 院 事 業</t>
  </si>
  <si>
    <t>施設及び業務概要</t>
  </si>
  <si>
    <t xml:space="preserve">    団   体   名</t>
  </si>
  <si>
    <t>四日市市</t>
  </si>
  <si>
    <t>伊勢市</t>
  </si>
  <si>
    <t>松阪市</t>
  </si>
  <si>
    <t>桑名市</t>
  </si>
  <si>
    <t>名張市</t>
  </si>
  <si>
    <t>尾鷲市</t>
  </si>
  <si>
    <t>亀山市</t>
  </si>
  <si>
    <t>玉城町</t>
  </si>
  <si>
    <t>紀南病院組合</t>
  </si>
  <si>
    <t>計</t>
  </si>
  <si>
    <t xml:space="preserve">  項      目</t>
  </si>
  <si>
    <t xml:space="preserve">市立        </t>
  </si>
  <si>
    <t>国民健康保険</t>
  </si>
  <si>
    <t>松阪市民病院</t>
  </si>
  <si>
    <t>桑名市民病院</t>
  </si>
  <si>
    <t>尾鷲総合病院</t>
  </si>
  <si>
    <t>医療センター</t>
  </si>
  <si>
    <t>紀南病院</t>
  </si>
  <si>
    <t xml:space="preserve">  病    院    区    分</t>
  </si>
  <si>
    <t>　　一　般　　　</t>
  </si>
  <si>
    <t>　　　　　　</t>
  </si>
  <si>
    <t>　　　　　　 @@@</t>
  </si>
  <si>
    <t xml:space="preserve">  不 採 算 地 区 病 院</t>
  </si>
  <si>
    <t>－</t>
  </si>
  <si>
    <t>　　　〇　　　　　</t>
  </si>
  <si>
    <t xml:space="preserve">  救 急 病 院 の 告 示</t>
  </si>
  <si>
    <t>病</t>
  </si>
  <si>
    <t>一      般</t>
  </si>
  <si>
    <t>結      核</t>
  </si>
  <si>
    <t>床</t>
  </si>
  <si>
    <t>精      神</t>
  </si>
  <si>
    <t>数</t>
  </si>
  <si>
    <t>病延</t>
  </si>
  <si>
    <t>院面</t>
  </si>
  <si>
    <t>施積</t>
  </si>
  <si>
    <t xml:space="preserve"> 設</t>
  </si>
  <si>
    <t xml:space="preserve"> 看学</t>
  </si>
  <si>
    <t xml:space="preserve"> 護院</t>
  </si>
  <si>
    <t xml:space="preserve">  年延入院患者数   (人)</t>
  </si>
  <si>
    <t xml:space="preserve">  年延外来患者数   (人)</t>
  </si>
  <si>
    <t xml:space="preserve">     計</t>
  </si>
  <si>
    <t>医       師 (人)</t>
  </si>
  <si>
    <t>年</t>
  </si>
  <si>
    <t>看 護 部 門 (人)</t>
  </si>
  <si>
    <t>度</t>
  </si>
  <si>
    <t>薬 剤 部 門 (人)</t>
  </si>
  <si>
    <t>末</t>
  </si>
  <si>
    <t>事 務 部 門 (人)</t>
  </si>
  <si>
    <t>職</t>
  </si>
  <si>
    <t>給 食 部 門 (人)</t>
  </si>
  <si>
    <t>員</t>
  </si>
  <si>
    <t>放射線部門  (人)</t>
  </si>
  <si>
    <t>臨床検査部門(人)</t>
  </si>
  <si>
    <t>そ  の  他  (人)</t>
  </si>
  <si>
    <t xml:space="preserve">  診    療    所    数</t>
  </si>
  <si>
    <t>損益計算書</t>
  </si>
  <si>
    <t>(単位:千円)</t>
  </si>
  <si>
    <t xml:space="preserve">    団    体    名</t>
  </si>
  <si>
    <t>項        目</t>
  </si>
  <si>
    <t>市立病院</t>
  </si>
  <si>
    <t>報徳病院</t>
  </si>
  <si>
    <t>玉城病院</t>
  </si>
  <si>
    <t xml:space="preserve"> １ 総     収     益</t>
  </si>
  <si>
    <t xml:space="preserve"> (１) 医  業  収  益</t>
  </si>
  <si>
    <t xml:space="preserve"> ア 入  院  収  益</t>
  </si>
  <si>
    <t xml:space="preserve"> イ 外  来  収  益</t>
  </si>
  <si>
    <t xml:space="preserve"> ウ その他医業収益</t>
  </si>
  <si>
    <t xml:space="preserve"> (ア) 他会計負担金</t>
  </si>
  <si>
    <t xml:space="preserve"> (イ) その他医業収益</t>
  </si>
  <si>
    <t xml:space="preserve"> (２) 医 業 外 収 益</t>
  </si>
  <si>
    <t xml:space="preserve"> ア 受取利息及び配当金</t>
  </si>
  <si>
    <t xml:space="preserve"> イ 看 護 学 院 収 益</t>
  </si>
  <si>
    <t xml:space="preserve"> ウ 国 庫 補 助 金</t>
  </si>
  <si>
    <t xml:space="preserve"> エ 県  補  助  金</t>
  </si>
  <si>
    <t xml:space="preserve"> オ 他 会 計 補 助 金</t>
  </si>
  <si>
    <t xml:space="preserve"> カ 他 会 計 負 担 金</t>
  </si>
  <si>
    <t xml:space="preserve"> キ その他医業外収益</t>
  </si>
  <si>
    <t xml:space="preserve"> ２ 総     費     用</t>
  </si>
  <si>
    <t xml:space="preserve"> (１) 医  業  費  用</t>
  </si>
  <si>
    <t xml:space="preserve"> ア 職 員 給 与 費</t>
  </si>
  <si>
    <t xml:space="preserve"> イ 材    料    費</t>
  </si>
  <si>
    <t xml:space="preserve"> ウ 減 価 償 却 費</t>
  </si>
  <si>
    <t xml:space="preserve"> エ その他医業費用</t>
  </si>
  <si>
    <t xml:space="preserve"> (２) 医 業 外 費 用</t>
  </si>
  <si>
    <t xml:space="preserve"> ア 支  払  利  息</t>
  </si>
  <si>
    <t xml:space="preserve"> イ 企業債取扱諸費</t>
  </si>
  <si>
    <t xml:space="preserve"> ウ 看 護 学 院 費</t>
  </si>
  <si>
    <t xml:space="preserve"> エ 繰 延 勘 定 償 却</t>
  </si>
  <si>
    <t xml:space="preserve"> オ その他医業外費用</t>
  </si>
  <si>
    <t xml:space="preserve"> ３ 経   常   利   益</t>
  </si>
  <si>
    <t xml:space="preserve"> ４ 経   常   損   失 (△)</t>
  </si>
  <si>
    <t xml:space="preserve"> ５ 特   別   利   益</t>
  </si>
  <si>
    <t xml:space="preserve"> (１) 他会計繰入金</t>
  </si>
  <si>
    <t xml:space="preserve"> (２) 固定資産売却益</t>
  </si>
  <si>
    <t xml:space="preserve"> (３) そ  の  他</t>
  </si>
  <si>
    <t xml:space="preserve"> ６ 特   別   損   失</t>
  </si>
  <si>
    <t xml:space="preserve"> (１) 職 員 給 与 費</t>
  </si>
  <si>
    <t xml:space="preserve"> (２) そ   の   他</t>
  </si>
  <si>
    <t xml:space="preserve"> ７ 純    利    益</t>
  </si>
  <si>
    <t xml:space="preserve"> ８ 純    損    失   (△)</t>
  </si>
  <si>
    <t xml:space="preserve"> ９ 前年度繰越利益剰余金　</t>
  </si>
  <si>
    <t xml:space="preserve">    または欠損金</t>
  </si>
  <si>
    <t>１０当年度未処分利益剰余金</t>
  </si>
  <si>
    <t>収益費用構成表</t>
  </si>
  <si>
    <t xml:space="preserve">  団     体     名</t>
  </si>
  <si>
    <t xml:space="preserve">  項          目</t>
  </si>
  <si>
    <t>１</t>
  </si>
  <si>
    <t xml:space="preserve"> (１) 基      本      給</t>
  </si>
  <si>
    <t xml:space="preserve"> (２) 手              当</t>
  </si>
  <si>
    <t xml:space="preserve"> (３) 賃              金</t>
  </si>
  <si>
    <t>給</t>
  </si>
  <si>
    <t xml:space="preserve"> (４) 退  職  給  与  金</t>
  </si>
  <si>
    <t>与</t>
  </si>
  <si>
    <t xml:space="preserve"> (５) 法  定  福  利  費</t>
  </si>
  <si>
    <t>費</t>
  </si>
  <si>
    <t xml:space="preserve"> (６)         計</t>
  </si>
  <si>
    <t xml:space="preserve"> ２ 支    払    利    息</t>
  </si>
  <si>
    <t xml:space="preserve"> (１) 一時借入金利息</t>
  </si>
  <si>
    <t xml:space="preserve"> (２) 企 業 債 利 息</t>
  </si>
  <si>
    <t xml:space="preserve"> (３) その他借入金利息</t>
  </si>
  <si>
    <t xml:space="preserve"> ３ 減   価   償   却   費</t>
  </si>
  <si>
    <t xml:space="preserve"> ４ 光     熱     水     費</t>
  </si>
  <si>
    <t xml:space="preserve"> ５ 通   信   運   搬   費</t>
  </si>
  <si>
    <t xml:space="preserve"> ６ 修        繕        費</t>
  </si>
  <si>
    <t xml:space="preserve"> ７ 委        託        料</t>
  </si>
  <si>
    <t xml:space="preserve"> ８</t>
  </si>
  <si>
    <t>(１)</t>
  </si>
  <si>
    <t xml:space="preserve"> ア 投          薬</t>
  </si>
  <si>
    <t>医</t>
  </si>
  <si>
    <t>薬費</t>
  </si>
  <si>
    <t xml:space="preserve"> イ 注          射</t>
  </si>
  <si>
    <t>療材</t>
  </si>
  <si>
    <t xml:space="preserve"> 品</t>
  </si>
  <si>
    <t xml:space="preserve"> ウ 小          計</t>
  </si>
  <si>
    <t xml:space="preserve">  料</t>
  </si>
  <si>
    <t xml:space="preserve"> (２) その他医療材料費</t>
  </si>
  <si>
    <t xml:space="preserve">  費</t>
  </si>
  <si>
    <t xml:space="preserve"> (３)        計</t>
  </si>
  <si>
    <t xml:space="preserve"> ９ 給 食 材 料 費  (患者用)</t>
  </si>
  <si>
    <t>１０ そ       の       他</t>
  </si>
  <si>
    <t>１１ 費     用     合     計</t>
  </si>
  <si>
    <t xml:space="preserve">  投   薬   収   入</t>
  </si>
  <si>
    <t>入</t>
  </si>
  <si>
    <t xml:space="preserve">  注   射   収   入</t>
  </si>
  <si>
    <t xml:space="preserve">  処置及び手術収入</t>
  </si>
  <si>
    <t>診</t>
  </si>
  <si>
    <t xml:space="preserve">  検   査   収   入</t>
  </si>
  <si>
    <t xml:space="preserve"> 放  射  線  収  入</t>
  </si>
  <si>
    <t xml:space="preserve">  入     院     料</t>
  </si>
  <si>
    <t>療</t>
  </si>
  <si>
    <t>院</t>
  </si>
  <si>
    <t xml:space="preserve"> 入院時食事療養収入</t>
  </si>
  <si>
    <t xml:space="preserve"> そ  の  他  収  入</t>
  </si>
  <si>
    <t xml:space="preserve">  初     診     料</t>
  </si>
  <si>
    <t>収</t>
  </si>
  <si>
    <t>外</t>
  </si>
  <si>
    <t xml:space="preserve">  再     診     料</t>
  </si>
  <si>
    <t>来</t>
  </si>
  <si>
    <t>薬収</t>
  </si>
  <si>
    <t xml:space="preserve">   投       薬       分</t>
  </si>
  <si>
    <t>品入</t>
  </si>
  <si>
    <t xml:space="preserve">   注       射       分</t>
  </si>
  <si>
    <t>貸借対照表</t>
  </si>
  <si>
    <t>(単位：千円)</t>
  </si>
  <si>
    <t xml:space="preserve">        団    体    名</t>
  </si>
  <si>
    <t xml:space="preserve"> １ 固    定    資    産</t>
  </si>
  <si>
    <t>(１) 有 形 固 定 資 産</t>
  </si>
  <si>
    <t>ア 土          地</t>
  </si>
  <si>
    <t>イ 償  却  資  産</t>
  </si>
  <si>
    <t>ウ 減価償却累計額  (△)</t>
  </si>
  <si>
    <t>エ 建 設 仮 勘 定</t>
  </si>
  <si>
    <t>オ そ    の    他</t>
  </si>
  <si>
    <t>(２) 無 形 固 定 資 産</t>
  </si>
  <si>
    <t>(３) 投          資</t>
  </si>
  <si>
    <t xml:space="preserve"> ２ 流    動    資    産</t>
  </si>
  <si>
    <t>(１) 現  金  預  金</t>
  </si>
  <si>
    <t>(２) 未    収    金</t>
  </si>
  <si>
    <t>(３) 貯    蔵    品</t>
  </si>
  <si>
    <t>(４) 短期有価証券</t>
  </si>
  <si>
    <t xml:space="preserve"> ３ 繰    延    勘    定</t>
  </si>
  <si>
    <t xml:space="preserve"> ４ 資    産    合    計</t>
  </si>
  <si>
    <t xml:space="preserve"> ５ 固    定    負    債</t>
  </si>
  <si>
    <t>(１) 企    業    債</t>
  </si>
  <si>
    <t>(２) 再    建    債</t>
  </si>
  <si>
    <t>(３) 他会計借入金</t>
  </si>
  <si>
    <t>(４) 引    当    金</t>
  </si>
  <si>
    <t>(５) そ    の    他</t>
  </si>
  <si>
    <t xml:space="preserve"> ６ 流    動    負    債</t>
  </si>
  <si>
    <t>(１) 一 時 借 入 金</t>
  </si>
  <si>
    <t>(２) 未払金・未払費用</t>
  </si>
  <si>
    <t>(３) そ    の    他</t>
  </si>
  <si>
    <t xml:space="preserve"> ７ 負    債    合    計</t>
  </si>
  <si>
    <t xml:space="preserve"> ８ 資       本       金</t>
  </si>
  <si>
    <t>(１) 自 己 資 本 金</t>
  </si>
  <si>
    <t>ア 固 有 資 本 金</t>
  </si>
  <si>
    <t>イ 再評価組入資本金</t>
  </si>
  <si>
    <t>ウ 繰 入 資 本 金</t>
  </si>
  <si>
    <t>エ 組 入 資 本 金</t>
  </si>
  <si>
    <t>(２) 借 入 資 本 金</t>
  </si>
  <si>
    <t>ア 企    業    債</t>
  </si>
  <si>
    <t>イ 他会計借入金</t>
  </si>
  <si>
    <t xml:space="preserve"> ９ 剰      余      金</t>
  </si>
  <si>
    <t>(１) 資  本  剰  余  金</t>
  </si>
  <si>
    <t>ア 国 庫 補 助 金</t>
  </si>
  <si>
    <t>ウ 工  事  負  担  金</t>
  </si>
  <si>
    <t>エ 再 評 価 積 立 金</t>
  </si>
  <si>
    <t>オ そ     の     他</t>
  </si>
  <si>
    <t>(２) 利  益  剰  余  金</t>
  </si>
  <si>
    <t>ア 減  債  積  立  金</t>
  </si>
  <si>
    <t>イ 利  益  積  立  金</t>
  </si>
  <si>
    <t>ウ 建 設 改 良 積 立 金</t>
  </si>
  <si>
    <t>エ そ の 他 積 立 金</t>
  </si>
  <si>
    <t>オ 当年度未処分利益剰余金</t>
  </si>
  <si>
    <t>１０ 資   本   合   計</t>
  </si>
  <si>
    <t>１２ 不   良   債   務</t>
  </si>
  <si>
    <t>１３ 実 質 資 金 不 足 額</t>
  </si>
  <si>
    <t>資本的収支に関する調</t>
  </si>
  <si>
    <t xml:space="preserve"> (１) 企    業    債</t>
  </si>
  <si>
    <t xml:space="preserve"> (２) 他 会 計 出 資 金</t>
  </si>
  <si>
    <t xml:space="preserve"> (３) 他 会 計 負 担 金</t>
  </si>
  <si>
    <t>資</t>
  </si>
  <si>
    <t xml:space="preserve"> (４) 他 会 計 借 入 金</t>
  </si>
  <si>
    <t xml:space="preserve"> (５) 他 会 計 補 助 金</t>
  </si>
  <si>
    <t>本</t>
  </si>
  <si>
    <t xml:space="preserve"> (６) 固定資産売却代金</t>
  </si>
  <si>
    <t xml:space="preserve"> (７) 国 庫 補 助 金</t>
  </si>
  <si>
    <t>的</t>
  </si>
  <si>
    <t xml:space="preserve"> (９) 工 事 負 担 金</t>
  </si>
  <si>
    <t xml:space="preserve"> (10) そ    の    他</t>
  </si>
  <si>
    <t xml:space="preserve"> (11)翌年度繰越財源等(△)</t>
  </si>
  <si>
    <t xml:space="preserve">      純        計</t>
  </si>
  <si>
    <t xml:space="preserve"> (１) 建 設 改 良 費</t>
  </si>
  <si>
    <t>２</t>
  </si>
  <si>
    <t xml:space="preserve">     うち 職員給与費等</t>
  </si>
  <si>
    <t xml:space="preserve"> うち 職員給与費</t>
  </si>
  <si>
    <t xml:space="preserve"> (２) 企業債償還金</t>
  </si>
  <si>
    <t xml:space="preserve"> (３) 他会計からの</t>
  </si>
  <si>
    <t xml:space="preserve">        長期借入金返還額</t>
  </si>
  <si>
    <t>支</t>
  </si>
  <si>
    <t xml:space="preserve"> (４) 他会計への支出金</t>
  </si>
  <si>
    <t>出</t>
  </si>
  <si>
    <t xml:space="preserve"> (５) そ    の    他</t>
  </si>
  <si>
    <t xml:space="preserve">            計</t>
  </si>
  <si>
    <t xml:space="preserve"> ３ 差  引  収支不足額(△)</t>
  </si>
  <si>
    <t>４</t>
  </si>
  <si>
    <t xml:space="preserve"> 損益勘定留保資金</t>
  </si>
  <si>
    <t>補</t>
  </si>
  <si>
    <t xml:space="preserve"> 利益剰余金処分額</t>
  </si>
  <si>
    <t>て</t>
  </si>
  <si>
    <t xml:space="preserve"> 積立金取崩し額</t>
  </si>
  <si>
    <t>ん</t>
  </si>
  <si>
    <t xml:space="preserve"> 繰 越 工 事 資 金</t>
  </si>
  <si>
    <t>財</t>
  </si>
  <si>
    <t xml:space="preserve"> そ    の    他</t>
  </si>
  <si>
    <t>源</t>
  </si>
  <si>
    <t xml:space="preserve">           計</t>
  </si>
  <si>
    <t xml:space="preserve"> ５ 補てん財源不足額  (△)</t>
  </si>
  <si>
    <t>経営分析表</t>
  </si>
  <si>
    <t xml:space="preserve">        団     体     名</t>
  </si>
  <si>
    <t>平均</t>
  </si>
  <si>
    <t xml:space="preserve"> 投        薬          (円)</t>
  </si>
  <si>
    <t xml:space="preserve"> 注        射          (円)</t>
  </si>
  <si>
    <t>診療収入</t>
  </si>
  <si>
    <t xml:space="preserve"> 投 薬 注 射 収 入     (％)</t>
  </si>
  <si>
    <t>に対する</t>
  </si>
  <si>
    <t xml:space="preserve"> 検   査   収   入     (％)</t>
  </si>
  <si>
    <t xml:space="preserve"> 割 合</t>
  </si>
  <si>
    <t xml:space="preserve"> 放  射  線  収  入    (％)</t>
  </si>
  <si>
    <t>繰入金に関する調（１）</t>
  </si>
  <si>
    <t xml:space="preserve"> 収  益  勘  定  繰  入  金</t>
  </si>
  <si>
    <t xml:space="preserve"> 医   業   収   益</t>
  </si>
  <si>
    <t xml:space="preserve"> 他 会 計 負 担 金</t>
  </si>
  <si>
    <t>基 準 額</t>
  </si>
  <si>
    <t>実繰入額</t>
  </si>
  <si>
    <t xml:space="preserve"> 救  急  病  院</t>
  </si>
  <si>
    <t xml:space="preserve"> 保健衛生行政</t>
  </si>
  <si>
    <t xml:space="preserve"> 医  業  外  収  益</t>
  </si>
  <si>
    <t xml:space="preserve"> 他 会 計 補 助 金</t>
  </si>
  <si>
    <t xml:space="preserve"> 研究・経営研修費</t>
  </si>
  <si>
    <t>（利子）</t>
  </si>
  <si>
    <t xml:space="preserve"> 基礎年金拠出金</t>
  </si>
  <si>
    <t xml:space="preserve">     公的負担経費</t>
  </si>
  <si>
    <t xml:space="preserve"> 災 害 復 旧 費</t>
  </si>
  <si>
    <t xml:space="preserve"> 建  設  改  良</t>
  </si>
  <si>
    <t xml:space="preserve"> へ き 地 医 療</t>
  </si>
  <si>
    <t xml:space="preserve"> 不 採 算 地 区</t>
  </si>
  <si>
    <t xml:space="preserve"> 結  核  病  院</t>
  </si>
  <si>
    <t xml:space="preserve"> ﾘﾊﾋﾞﾘﾃｰｼｮﾝ医療</t>
  </si>
  <si>
    <t>繰入金に関する調（２）</t>
  </si>
  <si>
    <t xml:space="preserve">          団     体     名</t>
  </si>
  <si>
    <t xml:space="preserve"> 附 属 診 療 所</t>
  </si>
  <si>
    <t xml:space="preserve"> 高  度  医  療</t>
  </si>
  <si>
    <t xml:space="preserve"> 特    別    利    益</t>
  </si>
  <si>
    <t xml:space="preserve"> 他 会 計 繰 入 金</t>
  </si>
  <si>
    <t>（不良債務解消分）</t>
  </si>
  <si>
    <t xml:space="preserve"> 資  本  勘  定  繰  入  金</t>
  </si>
  <si>
    <t xml:space="preserve"> 他 会 計 出 資 金</t>
  </si>
  <si>
    <t>（元金）</t>
  </si>
  <si>
    <t>（建設改良費）</t>
  </si>
  <si>
    <t xml:space="preserve"> 繰    入    金    計</t>
  </si>
  <si>
    <t xml:space="preserve"> 基 準 外 繰 入 金   合   計</t>
  </si>
  <si>
    <t>　年延病床数</t>
  </si>
  <si>
    <r>
      <t xml:space="preserve"> 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借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入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金</t>
    </r>
  </si>
  <si>
    <t>　入院診療日数</t>
  </si>
  <si>
    <t>　外来診療日数</t>
  </si>
  <si>
    <t>　入  院  収  益</t>
  </si>
  <si>
    <t>　外  来  収  益</t>
  </si>
  <si>
    <t>　薬品費：注射分</t>
  </si>
  <si>
    <t>　薬品費：投薬分</t>
  </si>
  <si>
    <t>　薬品費：合　計</t>
  </si>
  <si>
    <t>　給食材料費（患者用）</t>
  </si>
  <si>
    <t>　薬品収入（投薬分）</t>
  </si>
  <si>
    <t>　薬品収入（注射分）</t>
  </si>
  <si>
    <r>
      <t xml:space="preserve">  入</t>
    </r>
    <r>
      <rPr>
        <sz val="14"/>
        <rFont val="ＭＳ 明朝"/>
        <family val="1"/>
      </rPr>
      <t>院：投薬収入</t>
    </r>
  </si>
  <si>
    <r>
      <t xml:space="preserve">  入院</t>
    </r>
    <r>
      <rPr>
        <sz val="14"/>
        <rFont val="ＭＳ 明朝"/>
        <family val="1"/>
      </rPr>
      <t>：注射収入</t>
    </r>
  </si>
  <si>
    <t xml:space="preserve">  外来：投薬収入</t>
  </si>
  <si>
    <t xml:space="preserve">  外来：注射収入</t>
  </si>
  <si>
    <t xml:space="preserve">  入院：検査収入</t>
  </si>
  <si>
    <t xml:space="preserve">  外来：検査収入</t>
  </si>
  <si>
    <t xml:space="preserve">  入院：放射線収入</t>
  </si>
  <si>
    <t xml:space="preserve">  外来：放射線収入</t>
  </si>
  <si>
    <t>　職 員 給 与 費</t>
  </si>
  <si>
    <t>　医  業  収  益</t>
  </si>
  <si>
    <r>
      <t>　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療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材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料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</si>
  <si>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　薬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</si>
  <si>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r>
      <t>　年</t>
    </r>
    <r>
      <rPr>
        <sz val="14"/>
        <rFont val="ＭＳ 明朝"/>
        <family val="1"/>
      </rPr>
      <t xml:space="preserve"> 延 医 師 数</t>
    </r>
  </si>
  <si>
    <r>
      <t>　年</t>
    </r>
    <r>
      <rPr>
        <sz val="14"/>
        <rFont val="ＭＳ 明朝"/>
        <family val="1"/>
      </rPr>
      <t xml:space="preserve"> 延 看 護 職 員 数</t>
    </r>
  </si>
  <si>
    <t>　自 己 資 本 金</t>
  </si>
  <si>
    <t>　剰    余    金</t>
  </si>
  <si>
    <r>
      <t xml:space="preserve">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固  定  資  産</t>
    </r>
  </si>
  <si>
    <t>　負 債 ・資 本 合 計</t>
  </si>
  <si>
    <r>
      <t xml:space="preserve">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固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負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債</t>
    </r>
  </si>
  <si>
    <r>
      <t xml:space="preserve">　資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本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合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計</t>
    </r>
  </si>
  <si>
    <r>
      <t xml:space="preserve"> </t>
    </r>
    <r>
      <rPr>
        <sz val="14"/>
        <rFont val="ＭＳ 明朝"/>
        <family val="1"/>
      </rPr>
      <t xml:space="preserve"> 流　動</t>
    </r>
    <r>
      <rPr>
        <sz val="14"/>
        <rFont val="ＭＳ 明朝"/>
        <family val="1"/>
      </rPr>
      <t xml:space="preserve">  資  産</t>
    </r>
  </si>
  <si>
    <r>
      <t xml:space="preserve"> </t>
    </r>
    <r>
      <rPr>
        <sz val="14"/>
        <rFont val="ＭＳ 明朝"/>
        <family val="1"/>
      </rPr>
      <t xml:space="preserve"> 流　動</t>
    </r>
    <r>
      <rPr>
        <sz val="14"/>
        <rFont val="ＭＳ 明朝"/>
        <family val="1"/>
      </rPr>
      <t xml:space="preserve">  負　債</t>
    </r>
  </si>
  <si>
    <r>
      <t xml:space="preserve"> </t>
    </r>
    <r>
      <rPr>
        <sz val="14"/>
        <rFont val="ＭＳ 明朝"/>
        <family val="1"/>
      </rPr>
      <t xml:space="preserve"> 総　収　益</t>
    </r>
  </si>
  <si>
    <r>
      <t>　総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費　用</t>
    </r>
  </si>
  <si>
    <r>
      <t xml:space="preserve"> </t>
    </r>
    <r>
      <rPr>
        <sz val="14"/>
        <rFont val="ＭＳ 明朝"/>
        <family val="1"/>
      </rPr>
      <t xml:space="preserve"> 医　業　収　益</t>
    </r>
  </si>
  <si>
    <r>
      <t>　医　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費　用</t>
    </r>
  </si>
  <si>
    <r>
      <t xml:space="preserve"> </t>
    </r>
    <r>
      <rPr>
        <sz val="14"/>
        <rFont val="ＭＳ 明朝"/>
        <family val="1"/>
      </rPr>
      <t xml:space="preserve"> 医　業　外　収　益</t>
    </r>
  </si>
  <si>
    <r>
      <t>　医　業　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費　用</t>
    </r>
  </si>
  <si>
    <r>
      <t xml:space="preserve"> </t>
    </r>
    <r>
      <rPr>
        <sz val="14"/>
        <rFont val="ＭＳ 明朝"/>
        <family val="1"/>
      </rPr>
      <t xml:space="preserve"> 累　積　欠　損　金</t>
    </r>
  </si>
  <si>
    <t>　不　良　債　務</t>
  </si>
  <si>
    <t>-</t>
  </si>
  <si>
    <t>　支　払　利　息</t>
  </si>
  <si>
    <r>
      <t>　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負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</si>
  <si>
    <t>　　　　　　　　他会計借入金</t>
  </si>
  <si>
    <t>　一　時　借　入　金</t>
  </si>
  <si>
    <t>　借　入　資　本　金</t>
  </si>
  <si>
    <r>
      <t>　企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債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取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扱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諸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費</t>
    </r>
  </si>
  <si>
    <t xml:space="preserve">  　　　　　うち一般患者</t>
  </si>
  <si>
    <t xml:space="preserve">  　　　　　うち一般病床</t>
  </si>
  <si>
    <t xml:space="preserve"> 看護師養成所</t>
  </si>
  <si>
    <t>７　病 院 事 業</t>
  </si>
  <si>
    <t>志摩市</t>
  </si>
  <si>
    <t>療　　　養</t>
  </si>
  <si>
    <t xml:space="preserve"> 小　児  医  療</t>
  </si>
  <si>
    <t xml:space="preserve"> 第 五 次 健 全 化</t>
  </si>
  <si>
    <t>-</t>
  </si>
  <si>
    <t>国民健康保険大王病院</t>
  </si>
  <si>
    <t>国民健康保険前島病院</t>
  </si>
  <si>
    <t>志摩市</t>
  </si>
  <si>
    <t>伊賀市</t>
  </si>
  <si>
    <t>大台町</t>
  </si>
  <si>
    <t>南伊勢町</t>
  </si>
  <si>
    <t>医療センター</t>
  </si>
  <si>
    <t xml:space="preserve">　市立    </t>
  </si>
  <si>
    <t xml:space="preserve">　市立    </t>
  </si>
  <si>
    <t>　四日市病院</t>
  </si>
  <si>
    <t xml:space="preserve">　市立        </t>
  </si>
  <si>
    <t>　伊勢総合病院</t>
  </si>
  <si>
    <t>上野総合市民病院</t>
  </si>
  <si>
    <t>上野総合市民病院</t>
  </si>
  <si>
    <t>　市立</t>
  </si>
  <si>
    <t>玉城病院</t>
  </si>
  <si>
    <t>南伊勢病院</t>
  </si>
  <si>
    <t>南伊勢病院</t>
  </si>
  <si>
    <t>　町立</t>
  </si>
  <si>
    <t>○</t>
  </si>
  <si>
    <t xml:space="preserve"> 市立        </t>
  </si>
  <si>
    <t xml:space="preserve"> 市立        </t>
  </si>
  <si>
    <t>市立国民健康保険</t>
  </si>
  <si>
    <t>市立国民健康保険</t>
  </si>
  <si>
    <t>大王病院</t>
  </si>
  <si>
    <t>前島病院</t>
  </si>
  <si>
    <t xml:space="preserve"> 再編等推進経費</t>
  </si>
  <si>
    <t xml:space="preserve"> 自治体病院</t>
  </si>
  <si>
    <t xml:space="preserve">  年延外来患者数     (人)</t>
  </si>
  <si>
    <t xml:space="preserve">  年延入院患者数     (人)</t>
  </si>
  <si>
    <t xml:space="preserve">  在籍人数    (人)</t>
  </si>
  <si>
    <t xml:space="preserve">  定    数    (人)</t>
  </si>
  <si>
    <t xml:space="preserve"> 木    造     (㎡)</t>
  </si>
  <si>
    <t xml:space="preserve"> 耐 火 構 造  (㎡)</t>
  </si>
  <si>
    <t xml:space="preserve"> 鉄筋ｺﾝｸﾘｰﾄ   (㎡)</t>
  </si>
  <si>
    <t>カ 当年度未処理欠損金(△)</t>
  </si>
  <si>
    <r>
      <t xml:space="preserve"> 病   床   利   用 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</si>
  <si>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外 来 入 院 患 者 比 率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(％)</t>
    </r>
  </si>
  <si>
    <r>
      <t xml:space="preserve"> １ 日 平 均 患 者 数 （入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</si>
  <si>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１ 日 平 均 患 者 数 （通 院）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(人)</t>
    </r>
  </si>
  <si>
    <r>
      <t xml:space="preserve"> 患者１人１日当り診療収入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(円)</t>
    </r>
  </si>
  <si>
    <r>
      <t xml:space="preserve"> 入        院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</si>
  <si>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外        来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(円)</t>
    </r>
  </si>
  <si>
    <r>
      <t xml:space="preserve"> 患者１人１日当り薬品費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 (円)</t>
    </r>
  </si>
  <si>
    <r>
      <t xml:space="preserve"> 入院患者１人１日当り給食材料費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</si>
  <si>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投 薬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</si>
  <si>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注 射 薬 品 使 用 効 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</si>
  <si>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職員給与費対医業収益比率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</si>
  <si>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医療材料費対医業収益比率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</si>
  <si>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薬品費医業収益比率 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 (％)</t>
    </r>
  </si>
  <si>
    <r>
      <t xml:space="preserve"> 職員１人１日当り診療収入(医師)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　</t>
    </r>
  </si>
  <si>
    <r>
      <t xml:space="preserve"> 職員１人１日当り診療収入(看護)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(円)</t>
    </r>
  </si>
  <si>
    <r>
      <t xml:space="preserve"> 自 己 資 本 構 成 比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</si>
  <si>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固定資産対長期資本比率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</si>
  <si>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固     定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</si>
  <si>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流     動     比  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</si>
  <si>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総   収   支   比   率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</si>
  <si>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経  常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</si>
  <si>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医  業  収  支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</si>
  <si>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累 積 欠 損 金 比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 (％)</t>
    </r>
  </si>
  <si>
    <r>
      <t xml:space="preserve"> 不  良  債  務  比  率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(％)</t>
    </r>
  </si>
  <si>
    <r>
      <t xml:space="preserve"> 利   子   負   担   率   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(％)</t>
    </r>
  </si>
  <si>
    <r>
      <t xml:space="preserve"> 企  業  債  現  在  高   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 xml:space="preserve">  (千円)</t>
    </r>
  </si>
  <si>
    <t xml:space="preserve"> 共済追加費用</t>
  </si>
  <si>
    <t>　　　－　　　　　</t>
  </si>
  <si>
    <t>10:1</t>
  </si>
  <si>
    <t>7:1</t>
  </si>
  <si>
    <t>13:1</t>
  </si>
  <si>
    <t>25:1</t>
  </si>
  <si>
    <t>15:1</t>
  </si>
  <si>
    <t>感 　染　症</t>
  </si>
  <si>
    <t xml:space="preserve">  看  護  の  配　置</t>
  </si>
  <si>
    <t>感　染　症</t>
  </si>
  <si>
    <t>イ 県　補　助　金</t>
  </si>
  <si>
    <t xml:space="preserve"> (８) 県　補　助　金</t>
  </si>
  <si>
    <r>
      <t xml:space="preserve"> </t>
    </r>
    <r>
      <rPr>
        <sz val="14"/>
        <rFont val="ＭＳ 明朝"/>
        <family val="1"/>
      </rPr>
      <t>児　童　手　当</t>
    </r>
  </si>
  <si>
    <t>（利息）</t>
  </si>
  <si>
    <r>
      <t xml:space="preserve"> 精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神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科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病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院</t>
    </r>
  </si>
  <si>
    <r>
      <t>１１ 負 債 ・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資 本 合 計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</si>
</sst>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.0_ "/>
    <numFmt numFmtId="179" formatCode=";;;"/>
    <numFmt numFmtId="180" formatCode="#,##0.0;\-#,##0.0"/>
    <numFmt numFmtId="181" formatCode="0.0_);[Red]\(0.0\)"/>
    <numFmt numFmtId="182" formatCode="0_);[Red]\(0\)"/>
    <numFmt numFmtId="183" formatCode="#,##0_);[Red]\(#,##0\)"/>
    <numFmt numFmtId="184" formatCode="#,##0.0_);[Red]\(#,##0.0\)"/>
  </numFmts>
  <fonts count="8">
    <font>
      <sz val="14"/>
      <name val="ＭＳ 明朝"/>
      <family val="1"/>
    </font>
    <font>
      <sz val="12"/>
      <name val="ＭＳ Ｐゴシック"/>
      <family val="3"/>
    </font>
    <font>
      <sz val="7"/>
      <name val="ＭＳ Ｐ明朝"/>
      <family val="1"/>
    </font>
    <font>
      <sz val="13"/>
      <name val="ＭＳ 明朝"/>
      <family val="1"/>
    </font>
    <font>
      <sz val="12"/>
      <name val="ＭＳ 明朝"/>
      <family val="1"/>
    </font>
    <font>
      <sz val="11"/>
      <name val="ＭＳ Ｐゴシック"/>
      <family val="3"/>
    </font>
    <font>
      <sz val="32"/>
      <name val="ＭＳ ゴシック"/>
      <family val="3"/>
    </font>
    <font>
      <b/>
      <sz val="14"/>
      <name val="ＭＳ 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8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96">
    <xf numFmtId="176" fontId="0" fillId="0" borderId="0" xfId="0" applyAlignment="1">
      <alignment/>
    </xf>
    <xf numFmtId="176" fontId="0" fillId="0" borderId="1" xfId="0" applyBorder="1" applyAlignment="1">
      <alignment/>
    </xf>
    <xf numFmtId="176" fontId="0" fillId="0" borderId="2" xfId="0" applyBorder="1" applyAlignment="1">
      <alignment/>
    </xf>
    <xf numFmtId="176" fontId="0" fillId="0" borderId="3" xfId="0" applyBorder="1" applyAlignment="1">
      <alignment/>
    </xf>
    <xf numFmtId="176" fontId="0" fillId="0" borderId="4" xfId="0" applyBorder="1" applyAlignment="1">
      <alignment/>
    </xf>
    <xf numFmtId="176" fontId="0" fillId="0" borderId="5" xfId="0" applyBorder="1" applyAlignment="1">
      <alignment/>
    </xf>
    <xf numFmtId="37" fontId="0" fillId="0" borderId="0" xfId="0" applyNumberFormat="1" applyAlignment="1" applyProtection="1">
      <alignment/>
      <protection/>
    </xf>
    <xf numFmtId="176" fontId="0" fillId="0" borderId="0" xfId="0" applyAlignment="1" applyProtection="1">
      <alignment/>
      <protection/>
    </xf>
    <xf numFmtId="176" fontId="0" fillId="0" borderId="6" xfId="0" applyBorder="1" applyAlignment="1">
      <alignment/>
    </xf>
    <xf numFmtId="176" fontId="0" fillId="0" borderId="7" xfId="0" applyBorder="1" applyAlignment="1">
      <alignment/>
    </xf>
    <xf numFmtId="37" fontId="0" fillId="0" borderId="6" xfId="0" applyNumberFormat="1" applyBorder="1" applyAlignment="1" applyProtection="1">
      <alignment/>
      <protection/>
    </xf>
    <xf numFmtId="37" fontId="0" fillId="0" borderId="8" xfId="0" applyNumberFormat="1" applyBorder="1" applyAlignment="1" applyProtection="1">
      <alignment/>
      <protection/>
    </xf>
    <xf numFmtId="176" fontId="0" fillId="0" borderId="2" xfId="0" applyBorder="1" applyAlignment="1" applyProtection="1">
      <alignment/>
      <protection/>
    </xf>
    <xf numFmtId="176" fontId="0" fillId="0" borderId="9" xfId="0" applyBorder="1" applyAlignment="1">
      <alignment/>
    </xf>
    <xf numFmtId="37" fontId="0" fillId="0" borderId="10" xfId="0" applyNumberFormat="1" applyBorder="1" applyAlignment="1" applyProtection="1">
      <alignment/>
      <protection/>
    </xf>
    <xf numFmtId="37" fontId="0" fillId="0" borderId="9" xfId="0" applyNumberFormat="1" applyBorder="1" applyAlignment="1" applyProtection="1">
      <alignment/>
      <protection/>
    </xf>
    <xf numFmtId="176" fontId="0" fillId="0" borderId="8" xfId="0" applyBorder="1" applyAlignment="1">
      <alignment/>
    </xf>
    <xf numFmtId="176" fontId="0" fillId="0" borderId="0" xfId="0" applyNumberFormat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0" fillId="0" borderId="2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37" fontId="0" fillId="0" borderId="5" xfId="0" applyNumberFormat="1" applyBorder="1" applyAlignment="1" applyProtection="1">
      <alignment/>
      <protection/>
    </xf>
    <xf numFmtId="176" fontId="0" fillId="0" borderId="2" xfId="0" applyBorder="1" applyAlignment="1">
      <alignment horizontal="center"/>
    </xf>
    <xf numFmtId="176" fontId="0" fillId="0" borderId="3" xfId="0" applyBorder="1" applyAlignment="1">
      <alignment horizontal="center"/>
    </xf>
    <xf numFmtId="176" fontId="0" fillId="0" borderId="4" xfId="0" applyBorder="1" applyAlignment="1">
      <alignment horizontal="center"/>
    </xf>
    <xf numFmtId="176" fontId="0" fillId="0" borderId="5" xfId="0" applyBorder="1" applyAlignment="1">
      <alignment horizontal="center"/>
    </xf>
    <xf numFmtId="37" fontId="0" fillId="0" borderId="6" xfId="0" applyNumberFormat="1" applyBorder="1" applyAlignment="1" applyProtection="1">
      <alignment horizontal="center"/>
      <protection/>
    </xf>
    <xf numFmtId="37" fontId="0" fillId="0" borderId="8" xfId="0" applyNumberFormat="1" applyBorder="1" applyAlignment="1" applyProtection="1">
      <alignment horizontal="center"/>
      <protection/>
    </xf>
    <xf numFmtId="176" fontId="0" fillId="0" borderId="9" xfId="0" applyBorder="1" applyAlignment="1">
      <alignment horizontal="center"/>
    </xf>
    <xf numFmtId="176" fontId="0" fillId="0" borderId="6" xfId="0" applyBorder="1" applyAlignment="1">
      <alignment horizontal="center"/>
    </xf>
    <xf numFmtId="176" fontId="0" fillId="0" borderId="8" xfId="0" applyBorder="1" applyAlignment="1">
      <alignment horizontal="center"/>
    </xf>
    <xf numFmtId="177" fontId="0" fillId="0" borderId="11" xfId="0" applyNumberFormat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3" xfId="0" applyNumberFormat="1" applyBorder="1" applyAlignment="1">
      <alignment/>
    </xf>
    <xf numFmtId="177" fontId="0" fillId="0" borderId="14" xfId="0" applyNumberFormat="1" applyBorder="1" applyAlignment="1">
      <alignment/>
    </xf>
    <xf numFmtId="177" fontId="0" fillId="0" borderId="15" xfId="0" applyNumberFormat="1" applyBorder="1" applyAlignment="1">
      <alignment/>
    </xf>
    <xf numFmtId="177" fontId="0" fillId="0" borderId="6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8" xfId="0" applyNumberFormat="1" applyBorder="1" applyAlignment="1">
      <alignment/>
    </xf>
    <xf numFmtId="177" fontId="0" fillId="0" borderId="19" xfId="0" applyNumberFormat="1" applyBorder="1" applyAlignment="1">
      <alignment/>
    </xf>
    <xf numFmtId="177" fontId="0" fillId="0" borderId="20" xfId="0" applyNumberFormat="1" applyBorder="1" applyAlignment="1">
      <alignment/>
    </xf>
    <xf numFmtId="177" fontId="0" fillId="0" borderId="21" xfId="0" applyNumberFormat="1" applyBorder="1" applyAlignment="1">
      <alignment/>
    </xf>
    <xf numFmtId="178" fontId="0" fillId="0" borderId="22" xfId="0" applyNumberFormat="1" applyBorder="1" applyAlignment="1">
      <alignment/>
    </xf>
    <xf numFmtId="178" fontId="0" fillId="0" borderId="23" xfId="0" applyNumberFormat="1" applyBorder="1" applyAlignment="1">
      <alignment/>
    </xf>
    <xf numFmtId="178" fontId="0" fillId="0" borderId="24" xfId="0" applyNumberFormat="1" applyBorder="1" applyAlignment="1">
      <alignment/>
    </xf>
    <xf numFmtId="177" fontId="0" fillId="0" borderId="25" xfId="0" applyNumberFormat="1" applyBorder="1" applyAlignment="1">
      <alignment/>
    </xf>
    <xf numFmtId="0" fontId="0" fillId="0" borderId="0" xfId="25">
      <alignment/>
      <protection/>
    </xf>
    <xf numFmtId="0" fontId="0" fillId="0" borderId="1" xfId="25" applyBorder="1">
      <alignment/>
      <protection/>
    </xf>
    <xf numFmtId="0" fontId="0" fillId="0" borderId="1" xfId="25" applyBorder="1" applyAlignment="1">
      <alignment horizontal="right"/>
      <protection/>
    </xf>
    <xf numFmtId="0" fontId="0" fillId="0" borderId="2" xfId="25" applyBorder="1">
      <alignment/>
      <protection/>
    </xf>
    <xf numFmtId="0" fontId="0" fillId="0" borderId="3" xfId="25" applyBorder="1">
      <alignment/>
      <protection/>
    </xf>
    <xf numFmtId="0" fontId="0" fillId="0" borderId="2" xfId="25" applyBorder="1" applyAlignment="1">
      <alignment horizontal="center"/>
      <protection/>
    </xf>
    <xf numFmtId="0" fontId="0" fillId="0" borderId="3" xfId="25" applyBorder="1" applyAlignment="1">
      <alignment horizontal="center"/>
      <protection/>
    </xf>
    <xf numFmtId="0" fontId="0" fillId="0" borderId="4" xfId="25" applyBorder="1">
      <alignment/>
      <protection/>
    </xf>
    <xf numFmtId="0" fontId="0" fillId="0" borderId="5" xfId="25" applyBorder="1">
      <alignment/>
      <protection/>
    </xf>
    <xf numFmtId="0" fontId="0" fillId="0" borderId="7" xfId="25" applyBorder="1">
      <alignment/>
      <protection/>
    </xf>
    <xf numFmtId="37" fontId="0" fillId="0" borderId="26" xfId="25" applyNumberFormat="1" applyBorder="1" applyProtection="1">
      <alignment/>
      <protection/>
    </xf>
    <xf numFmtId="37" fontId="0" fillId="0" borderId="27" xfId="25" applyNumberFormat="1" applyBorder="1" applyProtection="1">
      <alignment/>
      <protection/>
    </xf>
    <xf numFmtId="37" fontId="0" fillId="0" borderId="8" xfId="25" applyNumberFormat="1" applyBorder="1" applyProtection="1">
      <alignment/>
      <protection/>
    </xf>
    <xf numFmtId="0" fontId="0" fillId="0" borderId="28" xfId="25" applyBorder="1">
      <alignment/>
      <protection/>
    </xf>
    <xf numFmtId="37" fontId="0" fillId="0" borderId="29" xfId="25" applyNumberFormat="1" applyBorder="1" applyProtection="1">
      <alignment/>
      <protection/>
    </xf>
    <xf numFmtId="37" fontId="0" fillId="0" borderId="30" xfId="25" applyNumberFormat="1" applyBorder="1" applyProtection="1">
      <alignment/>
      <protection/>
    </xf>
    <xf numFmtId="37" fontId="0" fillId="0" borderId="9" xfId="25" applyNumberFormat="1" applyBorder="1" applyProtection="1">
      <alignment/>
      <protection/>
    </xf>
    <xf numFmtId="37" fontId="0" fillId="0" borderId="31" xfId="25" applyNumberFormat="1" applyBorder="1" applyProtection="1">
      <alignment/>
      <protection/>
    </xf>
    <xf numFmtId="37" fontId="0" fillId="0" borderId="21" xfId="25" applyNumberFormat="1" applyBorder="1" applyProtection="1">
      <alignment/>
      <protection/>
    </xf>
    <xf numFmtId="37" fontId="0" fillId="0" borderId="11" xfId="25" applyNumberFormat="1" applyBorder="1" applyProtection="1">
      <alignment/>
      <protection/>
    </xf>
    <xf numFmtId="0" fontId="0" fillId="0" borderId="6" xfId="25" applyBorder="1">
      <alignment/>
      <protection/>
    </xf>
    <xf numFmtId="37" fontId="0" fillId="0" borderId="32" xfId="25" applyNumberFormat="1" applyBorder="1" applyProtection="1">
      <alignment/>
      <protection/>
    </xf>
    <xf numFmtId="37" fontId="0" fillId="0" borderId="33" xfId="25" applyNumberFormat="1" applyBorder="1" applyProtection="1">
      <alignment/>
      <protection/>
    </xf>
    <xf numFmtId="37" fontId="0" fillId="0" borderId="3" xfId="25" applyNumberFormat="1" applyBorder="1" applyProtection="1">
      <alignment/>
      <protection/>
    </xf>
    <xf numFmtId="37" fontId="0" fillId="0" borderId="0" xfId="25" applyNumberFormat="1" applyProtection="1">
      <alignment/>
      <protection/>
    </xf>
    <xf numFmtId="179" fontId="0" fillId="0" borderId="0" xfId="25" applyNumberFormat="1" applyProtection="1">
      <alignment/>
      <protection/>
    </xf>
    <xf numFmtId="0" fontId="0" fillId="0" borderId="0" xfId="24">
      <alignment/>
      <protection/>
    </xf>
    <xf numFmtId="0" fontId="0" fillId="0" borderId="1" xfId="24" applyBorder="1">
      <alignment/>
      <protection/>
    </xf>
    <xf numFmtId="0" fontId="0" fillId="0" borderId="1" xfId="24" applyBorder="1" applyAlignment="1">
      <alignment horizontal="right"/>
      <protection/>
    </xf>
    <xf numFmtId="0" fontId="0" fillId="0" borderId="2" xfId="24" applyBorder="1">
      <alignment/>
      <protection/>
    </xf>
    <xf numFmtId="0" fontId="0" fillId="0" borderId="3" xfId="24" applyBorder="1">
      <alignment/>
      <protection/>
    </xf>
    <xf numFmtId="0" fontId="0" fillId="0" borderId="2" xfId="24" applyBorder="1" applyAlignment="1">
      <alignment horizontal="center"/>
      <protection/>
    </xf>
    <xf numFmtId="0" fontId="0" fillId="0" borderId="3" xfId="24" applyBorder="1" applyAlignment="1">
      <alignment horizontal="center"/>
      <protection/>
    </xf>
    <xf numFmtId="0" fontId="0" fillId="0" borderId="4" xfId="24" applyBorder="1">
      <alignment/>
      <protection/>
    </xf>
    <xf numFmtId="0" fontId="0" fillId="0" borderId="4" xfId="24" applyBorder="1" applyAlignment="1">
      <alignment horizontal="center"/>
      <protection/>
    </xf>
    <xf numFmtId="0" fontId="0" fillId="0" borderId="5" xfId="24" applyBorder="1">
      <alignment/>
      <protection/>
    </xf>
    <xf numFmtId="0" fontId="0" fillId="0" borderId="9" xfId="24" applyBorder="1">
      <alignment/>
      <protection/>
    </xf>
    <xf numFmtId="0" fontId="0" fillId="0" borderId="28" xfId="24" applyBorder="1">
      <alignment/>
      <protection/>
    </xf>
    <xf numFmtId="37" fontId="0" fillId="0" borderId="34" xfId="24" applyNumberFormat="1" applyBorder="1" applyProtection="1">
      <alignment/>
      <protection/>
    </xf>
    <xf numFmtId="37" fontId="0" fillId="0" borderId="35" xfId="24" applyNumberFormat="1" applyBorder="1" applyProtection="1">
      <alignment/>
      <protection/>
    </xf>
    <xf numFmtId="37" fontId="0" fillId="0" borderId="9" xfId="24" applyNumberFormat="1" applyBorder="1" applyProtection="1">
      <alignment/>
      <protection/>
    </xf>
    <xf numFmtId="37" fontId="0" fillId="0" borderId="10" xfId="24" applyNumberFormat="1" applyBorder="1" applyProtection="1">
      <alignment/>
      <protection/>
    </xf>
    <xf numFmtId="37" fontId="0" fillId="0" borderId="30" xfId="24" applyNumberFormat="1" applyBorder="1" applyProtection="1">
      <alignment/>
      <protection/>
    </xf>
    <xf numFmtId="0" fontId="0" fillId="0" borderId="6" xfId="24" applyBorder="1" applyAlignment="1">
      <alignment horizontal="center"/>
      <protection/>
    </xf>
    <xf numFmtId="0" fontId="0" fillId="0" borderId="8" xfId="24" applyBorder="1">
      <alignment/>
      <protection/>
    </xf>
    <xf numFmtId="0" fontId="0" fillId="0" borderId="7" xfId="24" applyBorder="1">
      <alignment/>
      <protection/>
    </xf>
    <xf numFmtId="37" fontId="0" fillId="0" borderId="6" xfId="24" applyNumberFormat="1" applyBorder="1" applyProtection="1">
      <alignment/>
      <protection/>
    </xf>
    <xf numFmtId="37" fontId="0" fillId="0" borderId="21" xfId="24" applyNumberFormat="1" applyBorder="1" applyProtection="1">
      <alignment/>
      <protection/>
    </xf>
    <xf numFmtId="37" fontId="0" fillId="0" borderId="8" xfId="24" applyNumberFormat="1" applyBorder="1" applyProtection="1">
      <alignment/>
      <protection/>
    </xf>
    <xf numFmtId="0" fontId="0" fillId="0" borderId="6" xfId="24" applyBorder="1">
      <alignment/>
      <protection/>
    </xf>
    <xf numFmtId="37" fontId="0" fillId="0" borderId="4" xfId="24" applyNumberFormat="1" applyBorder="1" applyProtection="1">
      <alignment/>
      <protection/>
    </xf>
    <xf numFmtId="37" fontId="0" fillId="0" borderId="36" xfId="24" applyNumberFormat="1" applyBorder="1" applyProtection="1">
      <alignment/>
      <protection/>
    </xf>
    <xf numFmtId="37" fontId="0" fillId="0" borderId="5" xfId="24" applyNumberFormat="1" applyBorder="1" applyProtection="1">
      <alignment/>
      <protection/>
    </xf>
    <xf numFmtId="0" fontId="0" fillId="0" borderId="0" xfId="26">
      <alignment/>
      <protection/>
    </xf>
    <xf numFmtId="0" fontId="0" fillId="0" borderId="1" xfId="26" applyBorder="1">
      <alignment/>
      <protection/>
    </xf>
    <xf numFmtId="0" fontId="0" fillId="0" borderId="1" xfId="26" applyBorder="1" applyAlignment="1">
      <alignment horizontal="right"/>
      <protection/>
    </xf>
    <xf numFmtId="0" fontId="0" fillId="0" borderId="2" xfId="26" applyBorder="1">
      <alignment/>
      <protection/>
    </xf>
    <xf numFmtId="0" fontId="0" fillId="0" borderId="3" xfId="26" applyBorder="1">
      <alignment/>
      <protection/>
    </xf>
    <xf numFmtId="0" fontId="0" fillId="0" borderId="2" xfId="26" applyBorder="1" applyAlignment="1">
      <alignment horizontal="center"/>
      <protection/>
    </xf>
    <xf numFmtId="0" fontId="0" fillId="0" borderId="3" xfId="26" applyBorder="1" applyAlignment="1">
      <alignment horizontal="center"/>
      <protection/>
    </xf>
    <xf numFmtId="0" fontId="0" fillId="0" borderId="4" xfId="26" applyBorder="1">
      <alignment/>
      <protection/>
    </xf>
    <xf numFmtId="0" fontId="0" fillId="0" borderId="5" xfId="26" applyBorder="1">
      <alignment/>
      <protection/>
    </xf>
    <xf numFmtId="0" fontId="0" fillId="0" borderId="7" xfId="26" applyBorder="1">
      <alignment/>
      <protection/>
    </xf>
    <xf numFmtId="37" fontId="0" fillId="0" borderId="6" xfId="26" applyNumberFormat="1" applyBorder="1" applyProtection="1">
      <alignment/>
      <protection/>
    </xf>
    <xf numFmtId="37" fontId="0" fillId="0" borderId="8" xfId="26" applyNumberFormat="1" applyBorder="1" applyProtection="1">
      <alignment/>
      <protection/>
    </xf>
    <xf numFmtId="0" fontId="0" fillId="0" borderId="28" xfId="26" applyBorder="1">
      <alignment/>
      <protection/>
    </xf>
    <xf numFmtId="37" fontId="0" fillId="0" borderId="10" xfId="26" applyNumberFormat="1" applyBorder="1" applyProtection="1">
      <alignment/>
      <protection/>
    </xf>
    <xf numFmtId="37" fontId="0" fillId="0" borderId="9" xfId="26" applyNumberFormat="1" applyBorder="1" applyProtection="1">
      <alignment/>
      <protection/>
    </xf>
    <xf numFmtId="0" fontId="0" fillId="0" borderId="6" xfId="26" applyBorder="1">
      <alignment/>
      <protection/>
    </xf>
    <xf numFmtId="37" fontId="0" fillId="0" borderId="4" xfId="26" applyNumberFormat="1" applyBorder="1" applyProtection="1">
      <alignment/>
      <protection/>
    </xf>
    <xf numFmtId="37" fontId="0" fillId="0" borderId="5" xfId="26" applyNumberFormat="1" applyBorder="1" applyProtection="1">
      <alignment/>
      <protection/>
    </xf>
    <xf numFmtId="0" fontId="0" fillId="0" borderId="0" xfId="23">
      <alignment/>
      <protection/>
    </xf>
    <xf numFmtId="0" fontId="0" fillId="0" borderId="1" xfId="23" applyBorder="1">
      <alignment/>
      <protection/>
    </xf>
    <xf numFmtId="0" fontId="0" fillId="0" borderId="1" xfId="23" applyBorder="1" applyAlignment="1">
      <alignment horizontal="right"/>
      <protection/>
    </xf>
    <xf numFmtId="0" fontId="0" fillId="0" borderId="2" xfId="23" applyBorder="1">
      <alignment/>
      <protection/>
    </xf>
    <xf numFmtId="0" fontId="0" fillId="0" borderId="3" xfId="23" applyBorder="1">
      <alignment/>
      <protection/>
    </xf>
    <xf numFmtId="0" fontId="0" fillId="0" borderId="2" xfId="23" applyBorder="1" applyAlignment="1">
      <alignment horizontal="center"/>
      <protection/>
    </xf>
    <xf numFmtId="0" fontId="0" fillId="0" borderId="3" xfId="23" applyBorder="1" applyAlignment="1">
      <alignment horizontal="center"/>
      <protection/>
    </xf>
    <xf numFmtId="0" fontId="0" fillId="0" borderId="4" xfId="23" applyBorder="1">
      <alignment/>
      <protection/>
    </xf>
    <xf numFmtId="0" fontId="0" fillId="0" borderId="5" xfId="23" applyBorder="1">
      <alignment/>
      <protection/>
    </xf>
    <xf numFmtId="0" fontId="0" fillId="0" borderId="9" xfId="23" applyBorder="1">
      <alignment/>
      <protection/>
    </xf>
    <xf numFmtId="0" fontId="0" fillId="0" borderId="28" xfId="23" applyBorder="1">
      <alignment/>
      <protection/>
    </xf>
    <xf numFmtId="37" fontId="0" fillId="0" borderId="10" xfId="23" applyNumberFormat="1" applyBorder="1" applyProtection="1">
      <alignment/>
      <protection/>
    </xf>
    <xf numFmtId="37" fontId="0" fillId="0" borderId="9" xfId="23" applyNumberFormat="1" applyBorder="1" applyProtection="1">
      <alignment/>
      <protection/>
    </xf>
    <xf numFmtId="0" fontId="0" fillId="0" borderId="6" xfId="23" applyBorder="1" applyAlignment="1">
      <alignment horizontal="center"/>
      <protection/>
    </xf>
    <xf numFmtId="0" fontId="0" fillId="0" borderId="8" xfId="23" applyBorder="1">
      <alignment/>
      <protection/>
    </xf>
    <xf numFmtId="0" fontId="0" fillId="0" borderId="7" xfId="23" applyBorder="1">
      <alignment/>
      <protection/>
    </xf>
    <xf numFmtId="37" fontId="0" fillId="0" borderId="6" xfId="23" applyNumberFormat="1" applyBorder="1" applyProtection="1">
      <alignment/>
      <protection/>
    </xf>
    <xf numFmtId="37" fontId="0" fillId="0" borderId="8" xfId="23" applyNumberFormat="1" applyBorder="1" applyProtection="1">
      <alignment/>
      <protection/>
    </xf>
    <xf numFmtId="37" fontId="0" fillId="0" borderId="2" xfId="23" applyNumberFormat="1" applyBorder="1" applyProtection="1">
      <alignment/>
      <protection/>
    </xf>
    <xf numFmtId="37" fontId="0" fillId="0" borderId="3" xfId="23" applyNumberFormat="1" applyBorder="1" applyProtection="1">
      <alignment/>
      <protection/>
    </xf>
    <xf numFmtId="37" fontId="0" fillId="0" borderId="0" xfId="23" applyNumberFormat="1" applyProtection="1">
      <alignment/>
      <protection/>
    </xf>
    <xf numFmtId="0" fontId="0" fillId="0" borderId="6" xfId="23" applyBorder="1">
      <alignment/>
      <protection/>
    </xf>
    <xf numFmtId="37" fontId="0" fillId="0" borderId="4" xfId="23" applyNumberFormat="1" applyBorder="1" applyProtection="1">
      <alignment/>
      <protection/>
    </xf>
    <xf numFmtId="37" fontId="0" fillId="0" borderId="5" xfId="23" applyNumberFormat="1" applyBorder="1" applyProtection="1">
      <alignment/>
      <protection/>
    </xf>
    <xf numFmtId="0" fontId="0" fillId="0" borderId="0" xfId="22">
      <alignment/>
      <protection/>
    </xf>
    <xf numFmtId="0" fontId="0" fillId="0" borderId="1" xfId="22" applyBorder="1">
      <alignment/>
      <protection/>
    </xf>
    <xf numFmtId="0" fontId="0" fillId="0" borderId="2" xfId="22" applyBorder="1">
      <alignment/>
      <protection/>
    </xf>
    <xf numFmtId="0" fontId="0" fillId="0" borderId="3" xfId="22" applyBorder="1">
      <alignment/>
      <protection/>
    </xf>
    <xf numFmtId="0" fontId="0" fillId="0" borderId="3" xfId="22" applyBorder="1" applyAlignment="1">
      <alignment horizontal="center"/>
      <protection/>
    </xf>
    <xf numFmtId="0" fontId="0" fillId="0" borderId="4" xfId="22" applyBorder="1">
      <alignment/>
      <protection/>
    </xf>
    <xf numFmtId="0" fontId="0" fillId="0" borderId="5" xfId="22" applyBorder="1">
      <alignment/>
      <protection/>
    </xf>
    <xf numFmtId="0" fontId="0" fillId="0" borderId="6" xfId="22" applyBorder="1">
      <alignment/>
      <protection/>
    </xf>
    <xf numFmtId="0" fontId="0" fillId="0" borderId="7" xfId="22" applyBorder="1">
      <alignment/>
      <protection/>
    </xf>
    <xf numFmtId="180" fontId="0" fillId="0" borderId="6" xfId="22" applyNumberFormat="1" applyBorder="1" applyProtection="1">
      <alignment/>
      <protection/>
    </xf>
    <xf numFmtId="180" fontId="0" fillId="0" borderId="8" xfId="22" applyNumberFormat="1" applyBorder="1" applyProtection="1">
      <alignment/>
      <protection/>
    </xf>
    <xf numFmtId="37" fontId="0" fillId="0" borderId="6" xfId="22" applyNumberFormat="1" applyBorder="1" applyProtection="1">
      <alignment/>
      <protection/>
    </xf>
    <xf numFmtId="37" fontId="0" fillId="0" borderId="8" xfId="22" applyNumberFormat="1" applyBorder="1" applyProtection="1">
      <alignment/>
      <protection/>
    </xf>
    <xf numFmtId="0" fontId="0" fillId="0" borderId="9" xfId="22" applyBorder="1">
      <alignment/>
      <protection/>
    </xf>
    <xf numFmtId="37" fontId="0" fillId="0" borderId="10" xfId="22" applyNumberFormat="1" applyBorder="1" applyProtection="1">
      <alignment/>
      <protection/>
    </xf>
    <xf numFmtId="37" fontId="0" fillId="0" borderId="9" xfId="22" applyNumberFormat="1" applyBorder="1" applyProtection="1">
      <alignment/>
      <protection/>
    </xf>
    <xf numFmtId="0" fontId="0" fillId="0" borderId="8" xfId="22" applyBorder="1">
      <alignment/>
      <protection/>
    </xf>
    <xf numFmtId="180" fontId="0" fillId="0" borderId="10" xfId="22" applyNumberFormat="1" applyBorder="1" applyProtection="1">
      <alignment/>
      <protection/>
    </xf>
    <xf numFmtId="180" fontId="0" fillId="0" borderId="9" xfId="22" applyNumberFormat="1" applyBorder="1" applyProtection="1">
      <alignment/>
      <protection/>
    </xf>
    <xf numFmtId="180" fontId="0" fillId="0" borderId="3" xfId="22" applyNumberFormat="1" applyBorder="1" applyProtection="1">
      <alignment/>
      <protection/>
    </xf>
    <xf numFmtId="180" fontId="0" fillId="0" borderId="37" xfId="22" applyNumberFormat="1" applyBorder="1" applyProtection="1">
      <alignment/>
      <protection/>
    </xf>
    <xf numFmtId="0" fontId="0" fillId="0" borderId="28" xfId="22" applyBorder="1">
      <alignment/>
      <protection/>
    </xf>
    <xf numFmtId="180" fontId="0" fillId="0" borderId="2" xfId="22" applyNumberFormat="1" applyBorder="1" applyProtection="1">
      <alignment/>
      <protection/>
    </xf>
    <xf numFmtId="0" fontId="0" fillId="0" borderId="0" xfId="20">
      <alignment/>
      <protection/>
    </xf>
    <xf numFmtId="0" fontId="0" fillId="0" borderId="1" xfId="20" applyBorder="1">
      <alignment/>
      <protection/>
    </xf>
    <xf numFmtId="0" fontId="0" fillId="0" borderId="1" xfId="20" applyBorder="1" applyAlignment="1">
      <alignment horizontal="right"/>
      <protection/>
    </xf>
    <xf numFmtId="0" fontId="0" fillId="0" borderId="2" xfId="20" applyBorder="1">
      <alignment/>
      <protection/>
    </xf>
    <xf numFmtId="0" fontId="0" fillId="0" borderId="3" xfId="20" applyBorder="1">
      <alignment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0" fontId="0" fillId="0" borderId="5" xfId="20" applyBorder="1">
      <alignment/>
      <protection/>
    </xf>
    <xf numFmtId="0" fontId="0" fillId="0" borderId="38" xfId="20" applyBorder="1">
      <alignment/>
      <protection/>
    </xf>
    <xf numFmtId="0" fontId="0" fillId="0" borderId="39" xfId="20" applyBorder="1">
      <alignment/>
      <protection/>
    </xf>
    <xf numFmtId="0" fontId="0" fillId="0" borderId="33" xfId="20" applyBorder="1">
      <alignment/>
      <protection/>
    </xf>
    <xf numFmtId="0" fontId="0" fillId="0" borderId="28" xfId="20" applyBorder="1" applyAlignment="1">
      <alignment horizontal="center"/>
      <protection/>
    </xf>
    <xf numFmtId="177" fontId="0" fillId="0" borderId="10" xfId="20" applyNumberFormat="1" applyBorder="1">
      <alignment/>
      <protection/>
    </xf>
    <xf numFmtId="177" fontId="0" fillId="0" borderId="30" xfId="20" applyNumberFormat="1" applyBorder="1">
      <alignment/>
      <protection/>
    </xf>
    <xf numFmtId="37" fontId="0" fillId="0" borderId="9" xfId="20" applyNumberFormat="1" applyBorder="1" applyProtection="1">
      <alignment/>
      <protection/>
    </xf>
    <xf numFmtId="0" fontId="0" fillId="0" borderId="7" xfId="20" applyBorder="1">
      <alignment/>
      <protection/>
    </xf>
    <xf numFmtId="0" fontId="0" fillId="0" borderId="7" xfId="20" applyBorder="1" applyAlignment="1">
      <alignment horizontal="center"/>
      <protection/>
    </xf>
    <xf numFmtId="177" fontId="0" fillId="0" borderId="40" xfId="20" applyNumberFormat="1" applyBorder="1">
      <alignment/>
      <protection/>
    </xf>
    <xf numFmtId="177" fontId="0" fillId="0" borderId="41" xfId="20" applyNumberFormat="1" applyBorder="1">
      <alignment/>
      <protection/>
    </xf>
    <xf numFmtId="37" fontId="0" fillId="0" borderId="8" xfId="20" applyNumberFormat="1" applyBorder="1" applyProtection="1">
      <alignment/>
      <protection/>
    </xf>
    <xf numFmtId="177" fontId="0" fillId="0" borderId="16" xfId="20" applyNumberFormat="1" applyBorder="1">
      <alignment/>
      <protection/>
    </xf>
    <xf numFmtId="177" fontId="0" fillId="0" borderId="22" xfId="20" applyNumberFormat="1" applyBorder="1">
      <alignment/>
      <protection/>
    </xf>
    <xf numFmtId="177" fontId="0" fillId="0" borderId="18" xfId="20" applyNumberFormat="1" applyBorder="1">
      <alignment/>
      <protection/>
    </xf>
    <xf numFmtId="177" fontId="0" fillId="0" borderId="24" xfId="20" applyNumberFormat="1" applyBorder="1">
      <alignment/>
      <protection/>
    </xf>
    <xf numFmtId="177" fontId="0" fillId="0" borderId="6" xfId="20" applyNumberFormat="1" applyBorder="1">
      <alignment/>
      <protection/>
    </xf>
    <xf numFmtId="177" fontId="0" fillId="0" borderId="21" xfId="20" applyNumberFormat="1" applyBorder="1">
      <alignment/>
      <protection/>
    </xf>
    <xf numFmtId="37" fontId="0" fillId="0" borderId="14" xfId="20" applyNumberFormat="1" applyBorder="1" applyProtection="1">
      <alignment/>
      <protection/>
    </xf>
    <xf numFmtId="37" fontId="0" fillId="0" borderId="3" xfId="20" applyNumberFormat="1" applyBorder="1" applyProtection="1">
      <alignment/>
      <protection/>
    </xf>
    <xf numFmtId="37" fontId="0" fillId="0" borderId="29" xfId="20" applyNumberFormat="1" applyBorder="1" applyProtection="1">
      <alignment/>
      <protection/>
    </xf>
    <xf numFmtId="37" fontId="0" fillId="0" borderId="31" xfId="20" applyNumberFormat="1" applyBorder="1" applyProtection="1">
      <alignment/>
      <protection/>
    </xf>
    <xf numFmtId="0" fontId="0" fillId="0" borderId="7" xfId="20" applyBorder="1" applyAlignment="1">
      <alignment horizontal="right"/>
      <protection/>
    </xf>
    <xf numFmtId="0" fontId="0" fillId="0" borderId="1" xfId="20" applyBorder="1" applyAlignment="1">
      <alignment horizontal="center"/>
      <protection/>
    </xf>
    <xf numFmtId="37" fontId="0" fillId="0" borderId="42" xfId="20" applyNumberFormat="1" applyBorder="1" applyProtection="1">
      <alignment/>
      <protection/>
    </xf>
    <xf numFmtId="37" fontId="0" fillId="0" borderId="5" xfId="20" applyNumberFormat="1" applyBorder="1" applyProtection="1">
      <alignment/>
      <protection/>
    </xf>
    <xf numFmtId="0" fontId="0" fillId="0" borderId="0" xfId="21">
      <alignment/>
      <protection/>
    </xf>
    <xf numFmtId="0" fontId="0" fillId="0" borderId="1" xfId="21" applyBorder="1">
      <alignment/>
      <protection/>
    </xf>
    <xf numFmtId="0" fontId="0" fillId="0" borderId="1" xfId="21" applyBorder="1" applyAlignment="1">
      <alignment horizontal="right"/>
      <protection/>
    </xf>
    <xf numFmtId="0" fontId="0" fillId="0" borderId="2" xfId="21" applyBorder="1">
      <alignment/>
      <protection/>
    </xf>
    <xf numFmtId="0" fontId="0" fillId="0" borderId="3" xfId="21" applyBorder="1">
      <alignment/>
      <protection/>
    </xf>
    <xf numFmtId="0" fontId="0" fillId="0" borderId="3" xfId="21" applyBorder="1" applyAlignment="1">
      <alignment horizontal="center"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0" fillId="0" borderId="28" xfId="21" applyBorder="1" applyAlignment="1">
      <alignment horizontal="center"/>
      <protection/>
    </xf>
    <xf numFmtId="37" fontId="0" fillId="0" borderId="34" xfId="21" applyNumberFormat="1" applyBorder="1" applyProtection="1">
      <alignment/>
      <protection/>
    </xf>
    <xf numFmtId="37" fontId="0" fillId="0" borderId="35" xfId="21" applyNumberFormat="1" applyBorder="1" applyProtection="1">
      <alignment/>
      <protection/>
    </xf>
    <xf numFmtId="37" fontId="0" fillId="0" borderId="9" xfId="21" applyNumberFormat="1" applyBorder="1" applyProtection="1">
      <alignment/>
      <protection/>
    </xf>
    <xf numFmtId="0" fontId="0" fillId="0" borderId="7" xfId="21" applyBorder="1">
      <alignment/>
      <protection/>
    </xf>
    <xf numFmtId="0" fontId="0" fillId="0" borderId="7" xfId="21" applyBorder="1" applyAlignment="1">
      <alignment horizontal="center"/>
      <protection/>
    </xf>
    <xf numFmtId="37" fontId="0" fillId="0" borderId="6" xfId="21" applyNumberFormat="1" applyBorder="1" applyProtection="1">
      <alignment/>
      <protection/>
    </xf>
    <xf numFmtId="37" fontId="0" fillId="0" borderId="21" xfId="21" applyNumberFormat="1" applyBorder="1" applyProtection="1">
      <alignment/>
      <protection/>
    </xf>
    <xf numFmtId="37" fontId="0" fillId="0" borderId="8" xfId="21" applyNumberFormat="1" applyBorder="1" applyProtection="1">
      <alignment/>
      <protection/>
    </xf>
    <xf numFmtId="37" fontId="0" fillId="0" borderId="10" xfId="21" applyNumberFormat="1" applyBorder="1" applyProtection="1">
      <alignment/>
      <protection/>
    </xf>
    <xf numFmtId="37" fontId="0" fillId="0" borderId="30" xfId="21" applyNumberFormat="1" applyBorder="1" applyProtection="1">
      <alignment/>
      <protection/>
    </xf>
    <xf numFmtId="0" fontId="0" fillId="0" borderId="6" xfId="21" applyBorder="1">
      <alignment/>
      <protection/>
    </xf>
    <xf numFmtId="37" fontId="0" fillId="0" borderId="3" xfId="21" applyNumberFormat="1" applyBorder="1" applyProtection="1">
      <alignment/>
      <protection/>
    </xf>
    <xf numFmtId="0" fontId="0" fillId="0" borderId="7" xfId="21" applyBorder="1" applyAlignment="1">
      <alignment horizontal="right"/>
      <protection/>
    </xf>
    <xf numFmtId="37" fontId="0" fillId="0" borderId="4" xfId="21" applyNumberFormat="1" applyBorder="1" applyProtection="1">
      <alignment/>
      <protection/>
    </xf>
    <xf numFmtId="37" fontId="0" fillId="0" borderId="5" xfId="21" applyNumberFormat="1" applyBorder="1" applyProtection="1">
      <alignment/>
      <protection/>
    </xf>
    <xf numFmtId="37" fontId="0" fillId="0" borderId="0" xfId="21" applyNumberFormat="1" applyProtection="1">
      <alignment/>
      <protection/>
    </xf>
    <xf numFmtId="176" fontId="0" fillId="0" borderId="6" xfId="0" applyFill="1" applyBorder="1" applyAlignment="1">
      <alignment/>
    </xf>
    <xf numFmtId="176" fontId="0" fillId="0" borderId="7" xfId="0" applyFill="1" applyBorder="1" applyAlignment="1">
      <alignment/>
    </xf>
    <xf numFmtId="37" fontId="0" fillId="0" borderId="8" xfId="0" applyNumberFormat="1" applyFill="1" applyBorder="1" applyAlignment="1" applyProtection="1">
      <alignment/>
      <protection/>
    </xf>
    <xf numFmtId="176" fontId="0" fillId="0" borderId="2" xfId="0" applyFill="1" applyBorder="1" applyAlignment="1" applyProtection="1">
      <alignment/>
      <protection/>
    </xf>
    <xf numFmtId="176" fontId="0" fillId="0" borderId="0" xfId="0" applyFill="1" applyAlignment="1" applyProtection="1">
      <alignment/>
      <protection/>
    </xf>
    <xf numFmtId="176" fontId="0" fillId="0" borderId="0" xfId="0" applyFill="1" applyAlignment="1">
      <alignment/>
    </xf>
    <xf numFmtId="176" fontId="0" fillId="0" borderId="9" xfId="0" applyBorder="1" applyAlignment="1" quotePrefix="1">
      <alignment horizontal="center"/>
    </xf>
    <xf numFmtId="37" fontId="0" fillId="0" borderId="8" xfId="22" applyNumberFormat="1" applyBorder="1" applyAlignment="1" applyProtection="1">
      <alignment/>
      <protection/>
    </xf>
    <xf numFmtId="0" fontId="0" fillId="0" borderId="0" xfId="20" applyFont="1" applyAlignment="1" quotePrefix="1">
      <alignment horizontal="left"/>
      <protection/>
    </xf>
    <xf numFmtId="3" fontId="0" fillId="0" borderId="0" xfId="22" applyNumberFormat="1">
      <alignment/>
      <protection/>
    </xf>
    <xf numFmtId="176" fontId="0" fillId="0" borderId="8" xfId="0" applyBorder="1" applyAlignment="1" quotePrefix="1">
      <alignment horizontal="center"/>
    </xf>
    <xf numFmtId="37" fontId="0" fillId="0" borderId="6" xfId="0" applyNumberFormat="1" applyFill="1" applyBorder="1" applyAlignment="1" applyProtection="1">
      <alignment horizontal="center" shrinkToFit="1"/>
      <protection/>
    </xf>
    <xf numFmtId="37" fontId="0" fillId="0" borderId="8" xfId="0" applyNumberFormat="1" applyFill="1" applyBorder="1" applyAlignment="1" applyProtection="1">
      <alignment horizontal="center" shrinkToFit="1"/>
      <protection/>
    </xf>
    <xf numFmtId="0" fontId="0" fillId="0" borderId="0" xfId="26" applyFont="1">
      <alignment/>
      <protection/>
    </xf>
    <xf numFmtId="3" fontId="0" fillId="0" borderId="0" xfId="23" applyNumberFormat="1">
      <alignment/>
      <protection/>
    </xf>
    <xf numFmtId="0" fontId="0" fillId="0" borderId="0" xfId="21" applyBorder="1">
      <alignment/>
      <protection/>
    </xf>
    <xf numFmtId="37" fontId="0" fillId="0" borderId="2" xfId="21" applyNumberFormat="1" applyBorder="1" applyProtection="1">
      <alignment/>
      <protection/>
    </xf>
    <xf numFmtId="3" fontId="0" fillId="0" borderId="8" xfId="22" applyNumberFormat="1" applyBorder="1" applyAlignment="1" applyProtection="1">
      <alignment horizontal="right"/>
      <protection/>
    </xf>
    <xf numFmtId="3" fontId="0" fillId="0" borderId="43" xfId="22" applyNumberFormat="1" applyBorder="1" applyAlignment="1" applyProtection="1">
      <alignment horizontal="right"/>
      <protection/>
    </xf>
    <xf numFmtId="0" fontId="0" fillId="0" borderId="2" xfId="21" applyFont="1" applyBorder="1" applyAlignment="1" quotePrefix="1">
      <alignment horizontal="left"/>
      <protection/>
    </xf>
    <xf numFmtId="37" fontId="0" fillId="0" borderId="18" xfId="21" applyNumberFormat="1" applyBorder="1" applyProtection="1">
      <alignment/>
      <protection/>
    </xf>
    <xf numFmtId="37" fontId="0" fillId="0" borderId="44" xfId="21" applyNumberFormat="1" applyBorder="1" applyProtection="1">
      <alignment/>
      <protection/>
    </xf>
    <xf numFmtId="37" fontId="0" fillId="0" borderId="45" xfId="21" applyNumberFormat="1" applyBorder="1" applyProtection="1">
      <alignment/>
      <protection/>
    </xf>
    <xf numFmtId="49" fontId="5" fillId="0" borderId="6" xfId="0" applyNumberFormat="1" applyFont="1" applyBorder="1" applyAlignment="1">
      <alignment vertical="center"/>
    </xf>
    <xf numFmtId="0" fontId="0" fillId="0" borderId="46" xfId="21" applyFont="1" applyBorder="1" applyAlignment="1" quotePrefix="1">
      <alignment horizontal="left"/>
      <protection/>
    </xf>
    <xf numFmtId="37" fontId="0" fillId="0" borderId="6" xfId="22" applyNumberFormat="1" applyFont="1" applyBorder="1" applyProtection="1">
      <alignment/>
      <protection/>
    </xf>
    <xf numFmtId="176" fontId="0" fillId="0" borderId="6" xfId="22" applyNumberFormat="1" applyBorder="1" applyAlignment="1" applyProtection="1">
      <alignment/>
      <protection/>
    </xf>
    <xf numFmtId="176" fontId="0" fillId="0" borderId="8" xfId="22" applyNumberFormat="1" applyBorder="1" applyAlignment="1" applyProtection="1">
      <alignment/>
      <protection/>
    </xf>
    <xf numFmtId="3" fontId="0" fillId="0" borderId="8" xfId="22" applyNumberFormat="1" applyBorder="1" applyProtection="1">
      <alignment/>
      <protection/>
    </xf>
    <xf numFmtId="176" fontId="6" fillId="0" borderId="0" xfId="0" applyFont="1" applyAlignment="1" quotePrefix="1">
      <alignment horizontal="left"/>
    </xf>
    <xf numFmtId="0" fontId="0" fillId="0" borderId="3" xfId="25" applyFont="1" applyBorder="1" applyAlignment="1">
      <alignment horizontal="center"/>
      <protection/>
    </xf>
    <xf numFmtId="0" fontId="0" fillId="0" borderId="3" xfId="24" applyFont="1" applyBorder="1" applyAlignment="1">
      <alignment horizontal="center"/>
      <protection/>
    </xf>
    <xf numFmtId="0" fontId="0" fillId="0" borderId="3" xfId="26" applyFont="1" applyBorder="1" applyAlignment="1">
      <alignment horizontal="center"/>
      <protection/>
    </xf>
    <xf numFmtId="37" fontId="0" fillId="0" borderId="20" xfId="0" applyNumberFormat="1" applyFill="1" applyBorder="1" applyAlignment="1" applyProtection="1">
      <alignment horizontal="center" shrinkToFit="1"/>
      <protection/>
    </xf>
    <xf numFmtId="177" fontId="0" fillId="0" borderId="29" xfId="0" applyNumberFormat="1" applyBorder="1" applyAlignment="1">
      <alignment/>
    </xf>
    <xf numFmtId="0" fontId="0" fillId="0" borderId="0" xfId="21" applyFont="1">
      <alignment/>
      <protection/>
    </xf>
    <xf numFmtId="0" fontId="0" fillId="0" borderId="0" xfId="22" applyFont="1" applyFill="1">
      <alignment/>
      <protection/>
    </xf>
    <xf numFmtId="0" fontId="0" fillId="0" borderId="47" xfId="22" applyFont="1" applyFill="1" applyBorder="1" applyAlignment="1" quotePrefix="1">
      <alignment horizontal="left"/>
      <protection/>
    </xf>
    <xf numFmtId="3" fontId="0" fillId="0" borderId="47" xfId="22" applyNumberFormat="1" applyFill="1" applyBorder="1">
      <alignment/>
      <protection/>
    </xf>
    <xf numFmtId="0" fontId="0" fillId="0" borderId="0" xfId="22" applyFill="1">
      <alignment/>
      <protection/>
    </xf>
    <xf numFmtId="37" fontId="3" fillId="0" borderId="47" xfId="26" applyNumberFormat="1" applyFont="1" applyFill="1" applyBorder="1" applyProtection="1">
      <alignment/>
      <protection/>
    </xf>
    <xf numFmtId="37" fontId="3" fillId="0" borderId="48" xfId="26" applyNumberFormat="1" applyFont="1" applyFill="1" applyBorder="1" applyProtection="1">
      <alignment/>
      <protection/>
    </xf>
    <xf numFmtId="37" fontId="3" fillId="0" borderId="47" xfId="25" applyNumberFormat="1" applyFont="1" applyFill="1" applyBorder="1" applyProtection="1">
      <alignment/>
      <protection/>
    </xf>
    <xf numFmtId="3" fontId="3" fillId="0" borderId="47" xfId="22" applyNumberFormat="1" applyFont="1" applyFill="1" applyBorder="1">
      <alignment/>
      <protection/>
    </xf>
    <xf numFmtId="0" fontId="0" fillId="0" borderId="7" xfId="22" applyFill="1" applyBorder="1">
      <alignment/>
      <protection/>
    </xf>
    <xf numFmtId="180" fontId="0" fillId="0" borderId="6" xfId="22" applyNumberFormat="1" applyFill="1" applyBorder="1" applyProtection="1">
      <alignment/>
      <protection/>
    </xf>
    <xf numFmtId="180" fontId="0" fillId="0" borderId="8" xfId="22" applyNumberFormat="1" applyFill="1" applyBorder="1" applyProtection="1">
      <alignment/>
      <protection/>
    </xf>
    <xf numFmtId="180" fontId="0" fillId="0" borderId="49" xfId="22" applyNumberFormat="1" applyFill="1" applyBorder="1" applyAlignment="1" applyProtection="1">
      <alignment horizontal="center"/>
      <protection/>
    </xf>
    <xf numFmtId="0" fontId="0" fillId="0" borderId="2" xfId="22" applyFill="1" applyBorder="1">
      <alignment/>
      <protection/>
    </xf>
    <xf numFmtId="3" fontId="0" fillId="0" borderId="0" xfId="22" applyNumberFormat="1" applyFill="1">
      <alignment/>
      <protection/>
    </xf>
    <xf numFmtId="3" fontId="0" fillId="0" borderId="0" xfId="22" applyNumberFormat="1" applyFont="1" applyFill="1">
      <alignment/>
      <protection/>
    </xf>
    <xf numFmtId="180" fontId="0" fillId="0" borderId="6" xfId="22" applyNumberFormat="1" applyFont="1" applyFill="1" applyBorder="1" applyProtection="1">
      <alignment/>
      <protection/>
    </xf>
    <xf numFmtId="180" fontId="0" fillId="0" borderId="8" xfId="22" applyNumberFormat="1" applyFont="1" applyFill="1" applyBorder="1" applyAlignment="1" applyProtection="1">
      <alignment horizontal="center"/>
      <protection/>
    </xf>
    <xf numFmtId="176" fontId="0" fillId="0" borderId="8" xfId="22" applyNumberFormat="1" applyFill="1" applyBorder="1" applyProtection="1">
      <alignment/>
      <protection/>
    </xf>
    <xf numFmtId="180" fontId="0" fillId="0" borderId="6" xfId="22" applyNumberFormat="1" applyFont="1" applyFill="1" applyBorder="1" applyAlignment="1" applyProtection="1">
      <alignment horizontal="center"/>
      <protection/>
    </xf>
    <xf numFmtId="180" fontId="0" fillId="0" borderId="20" xfId="22" applyNumberFormat="1" applyFill="1" applyBorder="1" applyAlignment="1" applyProtection="1">
      <alignment/>
      <protection/>
    </xf>
    <xf numFmtId="180" fontId="0" fillId="0" borderId="20" xfId="22" applyNumberFormat="1" applyFill="1" applyBorder="1" applyAlignment="1" applyProtection="1">
      <alignment horizontal="center"/>
      <protection/>
    </xf>
    <xf numFmtId="0" fontId="0" fillId="0" borderId="1" xfId="22" applyFill="1" applyBorder="1">
      <alignment/>
      <protection/>
    </xf>
    <xf numFmtId="37" fontId="0" fillId="0" borderId="4" xfId="22" applyNumberFormat="1" applyFill="1" applyBorder="1" applyProtection="1">
      <alignment/>
      <protection/>
    </xf>
    <xf numFmtId="37" fontId="0" fillId="0" borderId="5" xfId="22" applyNumberFormat="1" applyFill="1" applyBorder="1" applyProtection="1">
      <alignment/>
      <protection/>
    </xf>
    <xf numFmtId="0" fontId="0" fillId="0" borderId="47" xfId="22" applyFill="1" applyBorder="1">
      <alignment/>
      <protection/>
    </xf>
    <xf numFmtId="37" fontId="0" fillId="0" borderId="47" xfId="0" applyNumberFormat="1" applyFill="1" applyBorder="1" applyAlignment="1" applyProtection="1">
      <alignment/>
      <protection/>
    </xf>
    <xf numFmtId="176" fontId="0" fillId="0" borderId="47" xfId="0" applyFont="1" applyFill="1" applyBorder="1" applyAlignment="1">
      <alignment/>
    </xf>
    <xf numFmtId="176" fontId="4" fillId="0" borderId="47" xfId="0" applyFont="1" applyFill="1" applyBorder="1" applyAlignment="1" quotePrefix="1">
      <alignment horizontal="left"/>
    </xf>
    <xf numFmtId="1" fontId="0" fillId="0" borderId="47" xfId="0" applyNumberFormat="1" applyFill="1" applyBorder="1" applyAlignment="1" applyProtection="1">
      <alignment/>
      <protection/>
    </xf>
    <xf numFmtId="176" fontId="4" fillId="0" borderId="0" xfId="0" applyFont="1" applyFill="1" applyAlignment="1">
      <alignment/>
    </xf>
    <xf numFmtId="1" fontId="0" fillId="0" borderId="0" xfId="0" applyNumberFormat="1" applyFill="1" applyAlignment="1" applyProtection="1">
      <alignment/>
      <protection/>
    </xf>
    <xf numFmtId="37" fontId="0" fillId="0" borderId="0" xfId="0" applyNumberFormat="1" applyFill="1" applyAlignment="1" applyProtection="1">
      <alignment/>
      <protection/>
    </xf>
    <xf numFmtId="3" fontId="3" fillId="0" borderId="47" xfId="0" applyNumberFormat="1" applyFont="1" applyFill="1" applyBorder="1" applyAlignment="1" applyProtection="1">
      <alignment/>
      <protection/>
    </xf>
    <xf numFmtId="3" fontId="0" fillId="0" borderId="50" xfId="0" applyNumberFormat="1" applyFill="1" applyBorder="1" applyAlignment="1" applyProtection="1" quotePrefix="1">
      <alignment horizontal="left"/>
      <protection/>
    </xf>
    <xf numFmtId="3" fontId="0" fillId="0" borderId="51" xfId="0" applyNumberFormat="1" applyFill="1" applyBorder="1" applyAlignment="1" applyProtection="1">
      <alignment/>
      <protection/>
    </xf>
    <xf numFmtId="3" fontId="0" fillId="0" borderId="52" xfId="22" applyNumberFormat="1" applyFill="1" applyBorder="1">
      <alignment/>
      <protection/>
    </xf>
    <xf numFmtId="0" fontId="0" fillId="0" borderId="47" xfId="24" applyFont="1" applyFill="1" applyBorder="1" applyAlignment="1" quotePrefix="1">
      <alignment horizontal="left"/>
      <protection/>
    </xf>
    <xf numFmtId="37" fontId="0" fillId="0" borderId="47" xfId="24" applyNumberFormat="1" applyFill="1" applyBorder="1" applyProtection="1">
      <alignment/>
      <protection/>
    </xf>
    <xf numFmtId="0" fontId="0" fillId="0" borderId="53" xfId="24" applyFont="1" applyFill="1" applyBorder="1" applyAlignment="1" quotePrefix="1">
      <alignment horizontal="left"/>
      <protection/>
    </xf>
    <xf numFmtId="37" fontId="0" fillId="0" borderId="53" xfId="24" applyNumberFormat="1" applyFill="1" applyBorder="1" applyProtection="1">
      <alignment/>
      <protection/>
    </xf>
    <xf numFmtId="0" fontId="0" fillId="0" borderId="50" xfId="24" applyFont="1" applyFill="1" applyBorder="1" applyAlignment="1" quotePrefix="1">
      <alignment horizontal="left"/>
      <protection/>
    </xf>
    <xf numFmtId="0" fontId="0" fillId="0" borderId="54" xfId="24" applyFont="1" applyFill="1" applyBorder="1" applyAlignment="1" quotePrefix="1">
      <alignment horizontal="left"/>
      <protection/>
    </xf>
    <xf numFmtId="0" fontId="0" fillId="0" borderId="47" xfId="26" applyFont="1" applyFill="1" applyBorder="1">
      <alignment/>
      <protection/>
    </xf>
    <xf numFmtId="0" fontId="0" fillId="0" borderId="48" xfId="26" applyFont="1" applyFill="1" applyBorder="1">
      <alignment/>
      <protection/>
    </xf>
    <xf numFmtId="0" fontId="0" fillId="0" borderId="47" xfId="26" applyFont="1" applyFill="1" applyBorder="1" applyAlignment="1" quotePrefix="1">
      <alignment horizontal="left"/>
      <protection/>
    </xf>
    <xf numFmtId="0" fontId="0" fillId="0" borderId="50" xfId="26" applyFont="1" applyFill="1" applyBorder="1" applyAlignment="1" quotePrefix="1">
      <alignment horizontal="left"/>
      <protection/>
    </xf>
    <xf numFmtId="37" fontId="3" fillId="0" borderId="52" xfId="26" applyNumberFormat="1" applyFont="1" applyFill="1" applyBorder="1" applyProtection="1">
      <alignment/>
      <protection/>
    </xf>
    <xf numFmtId="0" fontId="7" fillId="0" borderId="0" xfId="21" applyFont="1">
      <alignment/>
      <protection/>
    </xf>
    <xf numFmtId="0" fontId="7" fillId="0" borderId="0" xfId="20" applyFont="1">
      <alignment/>
      <protection/>
    </xf>
    <xf numFmtId="0" fontId="7" fillId="0" borderId="0" xfId="22" applyFont="1">
      <alignment/>
      <protection/>
    </xf>
    <xf numFmtId="0" fontId="7" fillId="0" borderId="0" xfId="23" applyFont="1">
      <alignment/>
      <protection/>
    </xf>
    <xf numFmtId="0" fontId="7" fillId="0" borderId="0" xfId="26" applyFont="1">
      <alignment/>
      <protection/>
    </xf>
    <xf numFmtId="0" fontId="7" fillId="0" borderId="0" xfId="24" applyFont="1">
      <alignment/>
      <protection/>
    </xf>
    <xf numFmtId="0" fontId="7" fillId="0" borderId="0" xfId="25" applyFont="1">
      <alignment/>
      <protection/>
    </xf>
    <xf numFmtId="0" fontId="0" fillId="0" borderId="0" xfId="20" applyFont="1">
      <alignment/>
      <protection/>
    </xf>
    <xf numFmtId="176" fontId="0" fillId="0" borderId="2" xfId="0" applyBorder="1" applyAlignment="1">
      <alignment horizontal="left"/>
    </xf>
    <xf numFmtId="176" fontId="0" fillId="0" borderId="3" xfId="0" applyBorder="1" applyAlignment="1">
      <alignment horizontal="left"/>
    </xf>
    <xf numFmtId="176" fontId="0" fillId="0" borderId="5" xfId="0" applyBorder="1" applyAlignment="1">
      <alignment horizontal="center" shrinkToFit="1"/>
    </xf>
    <xf numFmtId="0" fontId="0" fillId="0" borderId="33" xfId="25" applyBorder="1" applyAlignment="1">
      <alignment horizontal="center" shrinkToFit="1"/>
      <protection/>
    </xf>
    <xf numFmtId="0" fontId="0" fillId="0" borderId="3" xfId="25" applyBorder="1" applyAlignment="1">
      <alignment horizontal="center" shrinkToFit="1"/>
      <protection/>
    </xf>
    <xf numFmtId="0" fontId="0" fillId="0" borderId="3" xfId="25" applyBorder="1" applyAlignment="1">
      <alignment shrinkToFit="1"/>
      <protection/>
    </xf>
    <xf numFmtId="0" fontId="0" fillId="0" borderId="4" xfId="25" applyBorder="1" applyAlignment="1">
      <alignment horizontal="center" shrinkToFit="1"/>
      <protection/>
    </xf>
    <xf numFmtId="0" fontId="0" fillId="0" borderId="5" xfId="25" applyBorder="1" applyAlignment="1">
      <alignment horizontal="center" shrinkToFit="1"/>
      <protection/>
    </xf>
    <xf numFmtId="0" fontId="0" fillId="0" borderId="5" xfId="25" applyFont="1" applyBorder="1" applyAlignment="1">
      <alignment horizontal="center" shrinkToFit="1"/>
      <protection/>
    </xf>
    <xf numFmtId="0" fontId="0" fillId="0" borderId="3" xfId="25" applyBorder="1" applyAlignment="1">
      <alignment horizontal="left" shrinkToFit="1"/>
      <protection/>
    </xf>
    <xf numFmtId="0" fontId="0" fillId="0" borderId="32" xfId="25" applyBorder="1" applyAlignment="1">
      <alignment horizontal="center" shrinkToFit="1"/>
      <protection/>
    </xf>
    <xf numFmtId="0" fontId="0" fillId="0" borderId="3" xfId="24" applyBorder="1" applyAlignment="1">
      <alignment horizontal="center" shrinkToFit="1"/>
      <protection/>
    </xf>
    <xf numFmtId="0" fontId="0" fillId="0" borderId="3" xfId="24" applyFont="1" applyBorder="1" applyAlignment="1">
      <alignment horizontal="left" shrinkToFit="1"/>
      <protection/>
    </xf>
    <xf numFmtId="0" fontId="0" fillId="0" borderId="3" xfId="24" applyBorder="1" applyAlignment="1">
      <alignment shrinkToFit="1"/>
      <protection/>
    </xf>
    <xf numFmtId="0" fontId="0" fillId="0" borderId="5" xfId="24" applyBorder="1" applyAlignment="1">
      <alignment horizontal="center" shrinkToFit="1"/>
      <protection/>
    </xf>
    <xf numFmtId="0" fontId="0" fillId="0" borderId="5" xfId="24" applyFont="1" applyBorder="1" applyAlignment="1">
      <alignment horizontal="center" shrinkToFit="1"/>
      <protection/>
    </xf>
    <xf numFmtId="0" fontId="0" fillId="0" borderId="3" xfId="24" applyBorder="1" applyAlignment="1">
      <alignment horizontal="left" shrinkToFit="1"/>
      <protection/>
    </xf>
    <xf numFmtId="176" fontId="0" fillId="0" borderId="3" xfId="0" applyBorder="1" applyAlignment="1">
      <alignment horizontal="center" shrinkToFit="1"/>
    </xf>
    <xf numFmtId="0" fontId="0" fillId="0" borderId="3" xfId="25" applyFont="1" applyBorder="1" applyAlignment="1">
      <alignment horizontal="center" shrinkToFit="1"/>
      <protection/>
    </xf>
    <xf numFmtId="0" fontId="0" fillId="0" borderId="3" xfId="24" applyFont="1" applyBorder="1" applyAlignment="1">
      <alignment horizontal="center" shrinkToFit="1"/>
      <protection/>
    </xf>
    <xf numFmtId="0" fontId="0" fillId="0" borderId="2" xfId="26" applyBorder="1" applyAlignment="1">
      <alignment horizontal="center" shrinkToFit="1"/>
      <protection/>
    </xf>
    <xf numFmtId="0" fontId="0" fillId="0" borderId="3" xfId="26" applyBorder="1" applyAlignment="1">
      <alignment horizontal="center" shrinkToFit="1"/>
      <protection/>
    </xf>
    <xf numFmtId="0" fontId="0" fillId="0" borderId="4" xfId="26" applyBorder="1" applyAlignment="1">
      <alignment horizontal="center" shrinkToFit="1"/>
      <protection/>
    </xf>
    <xf numFmtId="0" fontId="0" fillId="0" borderId="5" xfId="26" applyBorder="1" applyAlignment="1">
      <alignment horizontal="center" shrinkToFit="1"/>
      <protection/>
    </xf>
    <xf numFmtId="0" fontId="0" fillId="0" borderId="3" xfId="26" applyBorder="1" applyAlignment="1">
      <alignment shrinkToFit="1"/>
      <protection/>
    </xf>
    <xf numFmtId="0" fontId="0" fillId="0" borderId="3" xfId="26" applyBorder="1" applyAlignment="1">
      <alignment horizontal="left" shrinkToFit="1"/>
      <protection/>
    </xf>
    <xf numFmtId="0" fontId="0" fillId="0" borderId="55" xfId="22" applyBorder="1">
      <alignment/>
      <protection/>
    </xf>
    <xf numFmtId="0" fontId="0" fillId="0" borderId="55" xfId="20" applyBorder="1">
      <alignment/>
      <protection/>
    </xf>
    <xf numFmtId="0" fontId="0" fillId="0" borderId="7" xfId="21" applyFont="1" applyBorder="1">
      <alignment/>
      <protection/>
    </xf>
    <xf numFmtId="0" fontId="0" fillId="0" borderId="0" xfId="21" applyFont="1" applyAlignment="1">
      <alignment horizontal="left"/>
      <protection/>
    </xf>
    <xf numFmtId="0" fontId="0" fillId="0" borderId="7" xfId="21" applyFont="1" applyBorder="1" applyAlignment="1">
      <alignment horizontal="left"/>
      <protection/>
    </xf>
    <xf numFmtId="176" fontId="0" fillId="0" borderId="2" xfId="0" applyBorder="1" applyAlignment="1">
      <alignment horizontal="center" vertical="top"/>
    </xf>
    <xf numFmtId="38" fontId="0" fillId="0" borderId="47" xfId="16" applyFill="1" applyBorder="1" applyAlignment="1">
      <alignment/>
    </xf>
    <xf numFmtId="37" fontId="0" fillId="0" borderId="33" xfId="25" applyNumberFormat="1" applyBorder="1">
      <alignment/>
      <protection/>
    </xf>
    <xf numFmtId="37" fontId="0" fillId="0" borderId="42" xfId="25" applyNumberFormat="1" applyBorder="1" applyProtection="1">
      <alignment/>
      <protection/>
    </xf>
    <xf numFmtId="37" fontId="0" fillId="0" borderId="36" xfId="25" applyNumberFormat="1" applyBorder="1" applyProtection="1">
      <alignment/>
      <protection/>
    </xf>
    <xf numFmtId="37" fontId="0" fillId="0" borderId="56" xfId="25" applyNumberFormat="1" applyBorder="1" applyProtection="1">
      <alignment/>
      <protection/>
    </xf>
    <xf numFmtId="37" fontId="0" fillId="0" borderId="36" xfId="25" applyNumberFormat="1" applyBorder="1">
      <alignment/>
      <protection/>
    </xf>
    <xf numFmtId="37" fontId="0" fillId="0" borderId="57" xfId="25" applyNumberFormat="1" applyBorder="1" applyProtection="1">
      <alignment/>
      <protection/>
    </xf>
    <xf numFmtId="0" fontId="0" fillId="0" borderId="7" xfId="26" applyFont="1" applyBorder="1">
      <alignment/>
      <protection/>
    </xf>
    <xf numFmtId="0" fontId="0" fillId="0" borderId="6" xfId="22" applyFont="1" applyBorder="1">
      <alignment/>
      <protection/>
    </xf>
    <xf numFmtId="0" fontId="0" fillId="0" borderId="2" xfId="22" applyFont="1" applyBorder="1">
      <alignment/>
      <protection/>
    </xf>
    <xf numFmtId="0" fontId="0" fillId="0" borderId="9" xfId="22" applyFont="1" applyBorder="1">
      <alignment/>
      <protection/>
    </xf>
    <xf numFmtId="0" fontId="0" fillId="0" borderId="8" xfId="22" applyFont="1" applyBorder="1">
      <alignment/>
      <protection/>
    </xf>
    <xf numFmtId="0" fontId="0" fillId="0" borderId="10" xfId="22" applyFont="1" applyBorder="1">
      <alignment/>
      <protection/>
    </xf>
    <xf numFmtId="0" fontId="0" fillId="0" borderId="6" xfId="22" applyFont="1" applyFill="1" applyBorder="1">
      <alignment/>
      <protection/>
    </xf>
    <xf numFmtId="0" fontId="0" fillId="0" borderId="4" xfId="22" applyFont="1" applyFill="1" applyBorder="1">
      <alignment/>
      <protection/>
    </xf>
    <xf numFmtId="0" fontId="0" fillId="0" borderId="55" xfId="21" applyBorder="1">
      <alignment/>
      <protection/>
    </xf>
    <xf numFmtId="0" fontId="0" fillId="0" borderId="42" xfId="24" applyBorder="1" applyAlignment="1">
      <alignment horizontal="center" shrinkToFit="1"/>
      <protection/>
    </xf>
    <xf numFmtId="0" fontId="0" fillId="0" borderId="4" xfId="24" applyBorder="1" applyAlignment="1">
      <alignment horizontal="center" shrinkToFit="1"/>
      <protection/>
    </xf>
    <xf numFmtId="180" fontId="0" fillId="0" borderId="8" xfId="22" applyNumberFormat="1" applyFont="1" applyFill="1" applyBorder="1" applyAlignment="1" applyProtection="1">
      <alignment/>
      <protection/>
    </xf>
    <xf numFmtId="0" fontId="0" fillId="0" borderId="28" xfId="26" applyFont="1" applyBorder="1">
      <alignment/>
      <protection/>
    </xf>
    <xf numFmtId="0" fontId="0" fillId="0" borderId="9" xfId="23" applyFont="1" applyBorder="1">
      <alignment/>
      <protection/>
    </xf>
    <xf numFmtId="0" fontId="0" fillId="0" borderId="0" xfId="20" applyFont="1" applyAlignment="1" quotePrefix="1">
      <alignment horizontal="left"/>
      <protection/>
    </xf>
    <xf numFmtId="0" fontId="0" fillId="0" borderId="7" xfId="20" applyFont="1" applyBorder="1" applyAlignment="1">
      <alignment horizontal="right"/>
      <protection/>
    </xf>
    <xf numFmtId="0" fontId="0" fillId="0" borderId="6" xfId="26" applyFont="1" applyBorder="1">
      <alignment/>
      <protection/>
    </xf>
    <xf numFmtId="37" fontId="0" fillId="0" borderId="49" xfId="26" applyNumberFormat="1" applyBorder="1" applyAlignment="1" applyProtection="1">
      <alignment horizontal="right"/>
      <protection/>
    </xf>
    <xf numFmtId="37" fontId="0" fillId="0" borderId="58" xfId="26" applyNumberFormat="1" applyBorder="1" applyAlignment="1" applyProtection="1">
      <alignment horizontal="right"/>
      <protection/>
    </xf>
    <xf numFmtId="37" fontId="0" fillId="0" borderId="59" xfId="26" applyNumberFormat="1" applyBorder="1" applyAlignment="1" applyProtection="1">
      <alignment horizontal="right"/>
      <protection/>
    </xf>
    <xf numFmtId="37" fontId="0" fillId="0" borderId="60" xfId="26" applyNumberFormat="1" applyBorder="1" applyAlignment="1" applyProtection="1">
      <alignment horizontal="right"/>
      <protection/>
    </xf>
    <xf numFmtId="37" fontId="0" fillId="0" borderId="61" xfId="26" applyNumberFormat="1" applyBorder="1" applyAlignment="1" applyProtection="1">
      <alignment horizontal="right"/>
      <protection/>
    </xf>
    <xf numFmtId="37" fontId="0" fillId="0" borderId="62" xfId="26" applyNumberFormat="1" applyBorder="1" applyAlignment="1" applyProtection="1">
      <alignment horizontal="right"/>
      <protection/>
    </xf>
    <xf numFmtId="37" fontId="0" fillId="0" borderId="44" xfId="26" applyNumberFormat="1" applyBorder="1" applyAlignment="1" applyProtection="1">
      <alignment horizontal="right"/>
      <protection/>
    </xf>
    <xf numFmtId="37" fontId="0" fillId="0" borderId="63" xfId="26" applyNumberFormat="1" applyBorder="1" applyAlignment="1" applyProtection="1">
      <alignment horizontal="right"/>
      <protection/>
    </xf>
    <xf numFmtId="37" fontId="0" fillId="0" borderId="64" xfId="26" applyNumberFormat="1" applyBorder="1" applyAlignment="1" applyProtection="1">
      <alignment horizontal="right"/>
      <protection/>
    </xf>
    <xf numFmtId="37" fontId="0" fillId="0" borderId="65" xfId="26" applyNumberFormat="1" applyBorder="1" applyAlignment="1" applyProtection="1">
      <alignment horizontal="right"/>
      <protection/>
    </xf>
    <xf numFmtId="37" fontId="0" fillId="0" borderId="66" xfId="26" applyNumberFormat="1" applyBorder="1" applyAlignment="1" applyProtection="1">
      <alignment horizontal="right"/>
      <protection/>
    </xf>
    <xf numFmtId="37" fontId="0" fillId="0" borderId="67" xfId="26" applyNumberFormat="1" applyBorder="1" applyAlignment="1" applyProtection="1">
      <alignment horizontal="right"/>
      <protection/>
    </xf>
    <xf numFmtId="0" fontId="0" fillId="0" borderId="33" xfId="26" applyFont="1" applyBorder="1" applyAlignment="1">
      <alignment horizontal="center" wrapText="1"/>
      <protection/>
    </xf>
    <xf numFmtId="176" fontId="0" fillId="0" borderId="33" xfId="0" applyBorder="1" applyAlignment="1">
      <alignment horizontal="center" wrapText="1"/>
    </xf>
    <xf numFmtId="176" fontId="0" fillId="0" borderId="36" xfId="0" applyBorder="1" applyAlignment="1">
      <alignment horizontal="center" wrapText="1"/>
    </xf>
    <xf numFmtId="0" fontId="0" fillId="0" borderId="68" xfId="26" applyFont="1" applyBorder="1" applyAlignment="1">
      <alignment horizontal="center" vertical="center"/>
      <protection/>
    </xf>
    <xf numFmtId="0" fontId="0" fillId="0" borderId="69" xfId="26" applyBorder="1" applyAlignment="1">
      <alignment horizontal="center" vertical="center"/>
      <protection/>
    </xf>
    <xf numFmtId="176" fontId="0" fillId="0" borderId="8" xfId="0" applyBorder="1" applyAlignment="1">
      <alignment horizontal="center" vertical="center"/>
    </xf>
    <xf numFmtId="176" fontId="0" fillId="0" borderId="70" xfId="0" applyBorder="1" applyAlignment="1">
      <alignment horizontal="center" vertical="center"/>
    </xf>
    <xf numFmtId="37" fontId="0" fillId="0" borderId="66" xfId="22" applyNumberFormat="1" applyFill="1" applyBorder="1" applyAlignment="1" applyProtection="1">
      <alignment horizontal="center"/>
      <protection/>
    </xf>
    <xf numFmtId="37" fontId="0" fillId="0" borderId="67" xfId="22" applyNumberFormat="1" applyFill="1" applyBorder="1" applyAlignment="1" applyProtection="1">
      <alignment horizontal="center"/>
      <protection/>
    </xf>
    <xf numFmtId="180" fontId="0" fillId="0" borderId="49" xfId="22" applyNumberFormat="1" applyFill="1" applyBorder="1" applyAlignment="1" applyProtection="1">
      <alignment horizontal="center"/>
      <protection/>
    </xf>
    <xf numFmtId="180" fontId="0" fillId="0" borderId="58" xfId="22" applyNumberFormat="1" applyFill="1" applyBorder="1" applyAlignment="1" applyProtection="1">
      <alignment horizontal="center"/>
      <protection/>
    </xf>
  </cellXfs>
  <cellStyles count="14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病院　繰入金調その１" xfId="20"/>
    <cellStyle name="標準_病院　繰入金調その２" xfId="21"/>
    <cellStyle name="標準_病院　経営分析表" xfId="22"/>
    <cellStyle name="標準_病院　資本的収支" xfId="23"/>
    <cellStyle name="標準_病院　収益費用構成表" xfId="24"/>
    <cellStyle name="標準_病院　損益計算書" xfId="25"/>
    <cellStyle name="標準_病院　貸借対照表" xfId="26"/>
    <cellStyle name="未定義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Z54"/>
  <sheetViews>
    <sheetView showZeros="0" tabSelected="1" defaultGridColor="0" zoomScale="55" zoomScaleNormal="55" colorId="22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8.66015625" defaultRowHeight="18"/>
  <cols>
    <col min="1" max="1" width="5.66015625" style="0" customWidth="1"/>
    <col min="2" max="2" width="6.66015625" style="0" customWidth="1"/>
    <col min="3" max="3" width="18.66015625" style="0" customWidth="1"/>
    <col min="4" max="17" width="14.5" style="0" customWidth="1"/>
    <col min="18" max="18" width="14.66015625" style="0" customWidth="1"/>
    <col min="19" max="19" width="1.66015625" style="0" customWidth="1"/>
  </cols>
  <sheetData>
    <row r="1" ht="40.5" customHeight="1">
      <c r="B1" s="255" t="s">
        <v>356</v>
      </c>
    </row>
    <row r="2" ht="30.75" customHeight="1"/>
    <row r="3" spans="2:18" ht="30.75" customHeight="1" thickBot="1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9" ht="30.75" customHeight="1">
      <c r="B4" s="2"/>
      <c r="D4" s="2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2"/>
    </row>
    <row r="5" spans="2:19" ht="30.75" customHeight="1">
      <c r="B5" s="2"/>
      <c r="C5" t="s">
        <v>2</v>
      </c>
      <c r="D5" s="24" t="s">
        <v>3</v>
      </c>
      <c r="E5" s="25" t="s">
        <v>4</v>
      </c>
      <c r="F5" s="25" t="s">
        <v>5</v>
      </c>
      <c r="G5" s="25" t="s">
        <v>6</v>
      </c>
      <c r="H5" s="25" t="s">
        <v>7</v>
      </c>
      <c r="I5" s="25" t="s">
        <v>8</v>
      </c>
      <c r="J5" s="25" t="s">
        <v>9</v>
      </c>
      <c r="K5" s="25" t="s">
        <v>364</v>
      </c>
      <c r="L5" s="25" t="s">
        <v>364</v>
      </c>
      <c r="M5" s="25" t="s">
        <v>365</v>
      </c>
      <c r="N5" s="25" t="s">
        <v>366</v>
      </c>
      <c r="O5" s="25" t="s">
        <v>10</v>
      </c>
      <c r="P5" s="25" t="s">
        <v>367</v>
      </c>
      <c r="Q5" s="25" t="s">
        <v>11</v>
      </c>
      <c r="R5" s="3"/>
      <c r="S5" s="2"/>
    </row>
    <row r="6" spans="2:19" ht="30.75" customHeight="1">
      <c r="B6" s="2"/>
      <c r="D6" s="2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25" t="s">
        <v>12</v>
      </c>
      <c r="S6" s="2"/>
    </row>
    <row r="7" spans="2:19" ht="30.75" customHeight="1">
      <c r="B7" s="2" t="s">
        <v>13</v>
      </c>
      <c r="D7" s="317" t="s">
        <v>370</v>
      </c>
      <c r="E7" s="318" t="s">
        <v>372</v>
      </c>
      <c r="F7" s="3"/>
      <c r="G7" s="3"/>
      <c r="H7" s="3"/>
      <c r="I7" s="3"/>
      <c r="J7" s="25" t="s">
        <v>14</v>
      </c>
      <c r="K7" s="334" t="s">
        <v>384</v>
      </c>
      <c r="L7" s="334" t="s">
        <v>385</v>
      </c>
      <c r="M7" s="318" t="s">
        <v>376</v>
      </c>
      <c r="N7" s="25" t="s">
        <v>15</v>
      </c>
      <c r="O7" s="25" t="s">
        <v>15</v>
      </c>
      <c r="P7" s="3" t="s">
        <v>380</v>
      </c>
      <c r="Q7" s="3"/>
      <c r="R7" s="3"/>
      <c r="S7" s="2"/>
    </row>
    <row r="8" spans="2:19" ht="30.75" customHeight="1" thickBot="1">
      <c r="B8" s="4"/>
      <c r="C8" s="1"/>
      <c r="D8" s="26" t="s">
        <v>371</v>
      </c>
      <c r="E8" s="27" t="s">
        <v>373</v>
      </c>
      <c r="F8" s="27" t="s">
        <v>16</v>
      </c>
      <c r="G8" s="27" t="s">
        <v>17</v>
      </c>
      <c r="H8" s="27" t="s">
        <v>62</v>
      </c>
      <c r="I8" s="27" t="s">
        <v>18</v>
      </c>
      <c r="J8" s="27" t="s">
        <v>368</v>
      </c>
      <c r="K8" s="27" t="s">
        <v>386</v>
      </c>
      <c r="L8" s="27" t="s">
        <v>387</v>
      </c>
      <c r="M8" s="319" t="s">
        <v>375</v>
      </c>
      <c r="N8" s="27" t="s">
        <v>63</v>
      </c>
      <c r="O8" s="27" t="s">
        <v>377</v>
      </c>
      <c r="P8" s="27" t="s">
        <v>379</v>
      </c>
      <c r="Q8" s="27" t="s">
        <v>20</v>
      </c>
      <c r="R8" s="5"/>
      <c r="S8" s="2"/>
    </row>
    <row r="9" spans="2:52" ht="30.75" customHeight="1">
      <c r="B9" s="8" t="s">
        <v>21</v>
      </c>
      <c r="C9" s="9"/>
      <c r="D9" s="10" t="s">
        <v>22</v>
      </c>
      <c r="E9" s="11" t="s">
        <v>22</v>
      </c>
      <c r="F9" s="11" t="s">
        <v>22</v>
      </c>
      <c r="G9" s="11" t="s">
        <v>22</v>
      </c>
      <c r="H9" s="11" t="s">
        <v>22</v>
      </c>
      <c r="I9" s="11" t="s">
        <v>22</v>
      </c>
      <c r="J9" s="11" t="s">
        <v>22</v>
      </c>
      <c r="K9" s="11" t="s">
        <v>22</v>
      </c>
      <c r="L9" s="11" t="s">
        <v>22</v>
      </c>
      <c r="M9" s="11" t="s">
        <v>22</v>
      </c>
      <c r="N9" s="11" t="s">
        <v>22</v>
      </c>
      <c r="O9" s="11" t="s">
        <v>22</v>
      </c>
      <c r="P9" s="11" t="s">
        <v>22</v>
      </c>
      <c r="Q9" s="11" t="s">
        <v>22</v>
      </c>
      <c r="R9" s="11">
        <v>14</v>
      </c>
      <c r="S9" s="12" t="s">
        <v>23</v>
      </c>
      <c r="T9" s="7" t="s">
        <v>23</v>
      </c>
      <c r="U9" s="7" t="s">
        <v>23</v>
      </c>
      <c r="V9" s="7" t="s">
        <v>23</v>
      </c>
      <c r="W9" s="7" t="s">
        <v>23</v>
      </c>
      <c r="X9" s="7" t="s">
        <v>23</v>
      </c>
      <c r="Y9" s="7" t="s">
        <v>23</v>
      </c>
      <c r="Z9" s="7" t="s">
        <v>23</v>
      </c>
      <c r="AA9" s="7" t="s">
        <v>23</v>
      </c>
      <c r="AB9" s="7" t="s">
        <v>23</v>
      </c>
      <c r="AC9" s="7" t="s">
        <v>23</v>
      </c>
      <c r="AD9" s="7" t="s">
        <v>23</v>
      </c>
      <c r="AE9" s="7" t="s">
        <v>23</v>
      </c>
      <c r="AF9" s="7" t="s">
        <v>23</v>
      </c>
      <c r="AG9" s="7" t="s">
        <v>23</v>
      </c>
      <c r="AH9" s="7" t="s">
        <v>23</v>
      </c>
      <c r="AI9" s="7" t="s">
        <v>23</v>
      </c>
      <c r="AJ9" s="7" t="s">
        <v>23</v>
      </c>
      <c r="AK9" s="7" t="s">
        <v>23</v>
      </c>
      <c r="AL9" s="7" t="s">
        <v>23</v>
      </c>
      <c r="AM9" s="7" t="s">
        <v>23</v>
      </c>
      <c r="AN9" s="7" t="s">
        <v>23</v>
      </c>
      <c r="AO9" s="7" t="s">
        <v>23</v>
      </c>
      <c r="AP9" s="7" t="s">
        <v>23</v>
      </c>
      <c r="AQ9" s="7" t="s">
        <v>23</v>
      </c>
      <c r="AR9" s="7" t="s">
        <v>23</v>
      </c>
      <c r="AS9" s="7" t="s">
        <v>23</v>
      </c>
      <c r="AT9" s="7" t="s">
        <v>23</v>
      </c>
      <c r="AU9" s="7" t="s">
        <v>23</v>
      </c>
      <c r="AV9" s="7" t="s">
        <v>23</v>
      </c>
      <c r="AW9" s="7" t="s">
        <v>23</v>
      </c>
      <c r="AX9" s="7" t="s">
        <v>23</v>
      </c>
      <c r="AY9" s="7" t="s">
        <v>23</v>
      </c>
      <c r="AZ9" s="7" t="s">
        <v>24</v>
      </c>
    </row>
    <row r="10" spans="2:52" ht="30.75" customHeight="1">
      <c r="B10" s="8" t="s">
        <v>25</v>
      </c>
      <c r="C10" s="9"/>
      <c r="D10" s="28" t="s">
        <v>26</v>
      </c>
      <c r="E10" s="29" t="s">
        <v>26</v>
      </c>
      <c r="F10" s="29" t="s">
        <v>26</v>
      </c>
      <c r="G10" s="29" t="s">
        <v>26</v>
      </c>
      <c r="H10" s="29" t="s">
        <v>26</v>
      </c>
      <c r="I10" s="29" t="s">
        <v>26</v>
      </c>
      <c r="J10" s="29" t="s">
        <v>26</v>
      </c>
      <c r="K10" s="11" t="s">
        <v>27</v>
      </c>
      <c r="L10" s="29" t="s">
        <v>381</v>
      </c>
      <c r="M10" s="29" t="s">
        <v>26</v>
      </c>
      <c r="N10" s="11" t="s">
        <v>27</v>
      </c>
      <c r="O10" s="11" t="s">
        <v>27</v>
      </c>
      <c r="P10" s="29" t="s">
        <v>26</v>
      </c>
      <c r="Q10" s="29" t="s">
        <v>26</v>
      </c>
      <c r="R10" s="11">
        <v>4</v>
      </c>
      <c r="S10" s="12" t="s">
        <v>23</v>
      </c>
      <c r="T10" s="7" t="s">
        <v>23</v>
      </c>
      <c r="U10" s="7" t="s">
        <v>23</v>
      </c>
      <c r="V10" s="7" t="s">
        <v>23</v>
      </c>
      <c r="W10" s="7" t="s">
        <v>23</v>
      </c>
      <c r="X10" s="7" t="s">
        <v>23</v>
      </c>
      <c r="Y10" s="7" t="s">
        <v>23</v>
      </c>
      <c r="Z10" s="7" t="s">
        <v>23</v>
      </c>
      <c r="AA10" s="7" t="s">
        <v>23</v>
      </c>
      <c r="AB10" s="7" t="s">
        <v>23</v>
      </c>
      <c r="AC10" s="7" t="s">
        <v>23</v>
      </c>
      <c r="AD10" s="7" t="s">
        <v>23</v>
      </c>
      <c r="AE10" s="7" t="s">
        <v>23</v>
      </c>
      <c r="AF10" s="7" t="s">
        <v>23</v>
      </c>
      <c r="AG10" s="7" t="s">
        <v>23</v>
      </c>
      <c r="AH10" s="7" t="s">
        <v>23</v>
      </c>
      <c r="AI10" s="7" t="s">
        <v>23</v>
      </c>
      <c r="AJ10" s="7" t="s">
        <v>23</v>
      </c>
      <c r="AK10" s="7" t="s">
        <v>23</v>
      </c>
      <c r="AL10" s="7" t="s">
        <v>23</v>
      </c>
      <c r="AM10" s="7" t="s">
        <v>23</v>
      </c>
      <c r="AN10" s="7" t="s">
        <v>23</v>
      </c>
      <c r="AO10" s="7" t="s">
        <v>23</v>
      </c>
      <c r="AP10" s="7" t="s">
        <v>23</v>
      </c>
      <c r="AQ10" s="7" t="s">
        <v>23</v>
      </c>
      <c r="AR10" s="7" t="s">
        <v>23</v>
      </c>
      <c r="AS10" s="7" t="s">
        <v>23</v>
      </c>
      <c r="AT10" s="7" t="s">
        <v>23</v>
      </c>
      <c r="AU10" s="7" t="s">
        <v>23</v>
      </c>
      <c r="AV10" s="7" t="s">
        <v>23</v>
      </c>
      <c r="AW10" s="7" t="s">
        <v>23</v>
      </c>
      <c r="AX10" s="7" t="s">
        <v>23</v>
      </c>
      <c r="AY10" s="7" t="s">
        <v>23</v>
      </c>
      <c r="AZ10" s="7" t="s">
        <v>24</v>
      </c>
    </row>
    <row r="11" spans="2:52" ht="30.75" customHeight="1">
      <c r="B11" s="8" t="s">
        <v>28</v>
      </c>
      <c r="C11" s="9"/>
      <c r="D11" s="10" t="s">
        <v>27</v>
      </c>
      <c r="E11" s="11" t="s">
        <v>27</v>
      </c>
      <c r="F11" s="11" t="s">
        <v>27</v>
      </c>
      <c r="G11" s="11" t="s">
        <v>27</v>
      </c>
      <c r="H11" s="11" t="s">
        <v>27</v>
      </c>
      <c r="I11" s="11" t="s">
        <v>27</v>
      </c>
      <c r="J11" s="11" t="s">
        <v>27</v>
      </c>
      <c r="K11" s="11" t="s">
        <v>426</v>
      </c>
      <c r="L11" s="11" t="s">
        <v>27</v>
      </c>
      <c r="M11" s="11" t="s">
        <v>27</v>
      </c>
      <c r="N11" s="11" t="s">
        <v>27</v>
      </c>
      <c r="O11" s="29" t="s">
        <v>26</v>
      </c>
      <c r="P11" s="11" t="s">
        <v>27</v>
      </c>
      <c r="Q11" s="11" t="s">
        <v>27</v>
      </c>
      <c r="R11" s="11">
        <v>12</v>
      </c>
      <c r="S11" s="12" t="s">
        <v>23</v>
      </c>
      <c r="T11" s="7" t="s">
        <v>23</v>
      </c>
      <c r="U11" s="7" t="s">
        <v>23</v>
      </c>
      <c r="V11" s="7" t="s">
        <v>23</v>
      </c>
      <c r="W11" s="7" t="s">
        <v>23</v>
      </c>
      <c r="X11" s="7" t="s">
        <v>23</v>
      </c>
      <c r="Y11" s="7" t="s">
        <v>23</v>
      </c>
      <c r="Z11" s="7" t="s">
        <v>23</v>
      </c>
      <c r="AA11" s="7" t="s">
        <v>23</v>
      </c>
      <c r="AB11" s="7" t="s">
        <v>23</v>
      </c>
      <c r="AC11" s="7" t="s">
        <v>23</v>
      </c>
      <c r="AD11" s="7" t="s">
        <v>23</v>
      </c>
      <c r="AE11" s="7" t="s">
        <v>23</v>
      </c>
      <c r="AF11" s="7" t="s">
        <v>23</v>
      </c>
      <c r="AG11" s="7" t="s">
        <v>23</v>
      </c>
      <c r="AH11" s="7" t="s">
        <v>23</v>
      </c>
      <c r="AI11" s="7" t="s">
        <v>23</v>
      </c>
      <c r="AJ11" s="7" t="s">
        <v>23</v>
      </c>
      <c r="AK11" s="7" t="s">
        <v>23</v>
      </c>
      <c r="AL11" s="7" t="s">
        <v>23</v>
      </c>
      <c r="AM11" s="7" t="s">
        <v>23</v>
      </c>
      <c r="AN11" s="7" t="s">
        <v>23</v>
      </c>
      <c r="AO11" s="7" t="s">
        <v>23</v>
      </c>
      <c r="AP11" s="7" t="s">
        <v>23</v>
      </c>
      <c r="AQ11" s="7" t="s">
        <v>23</v>
      </c>
      <c r="AR11" s="7" t="s">
        <v>23</v>
      </c>
      <c r="AS11" s="7" t="s">
        <v>23</v>
      </c>
      <c r="AT11" s="7" t="s">
        <v>23</v>
      </c>
      <c r="AU11" s="7" t="s">
        <v>23</v>
      </c>
      <c r="AV11" s="7" t="s">
        <v>23</v>
      </c>
      <c r="AW11" s="7" t="s">
        <v>23</v>
      </c>
      <c r="AX11" s="7" t="s">
        <v>23</v>
      </c>
      <c r="AY11" s="7" t="s">
        <v>23</v>
      </c>
      <c r="AZ11" s="7" t="s">
        <v>24</v>
      </c>
    </row>
    <row r="12" spans="2:19" ht="30.75" customHeight="1">
      <c r="B12" s="24" t="s">
        <v>29</v>
      </c>
      <c r="C12" s="30" t="s">
        <v>30</v>
      </c>
      <c r="D12" s="14">
        <v>566</v>
      </c>
      <c r="E12" s="15">
        <v>379</v>
      </c>
      <c r="F12" s="15">
        <v>306</v>
      </c>
      <c r="G12" s="15">
        <v>234</v>
      </c>
      <c r="H12" s="15">
        <v>200</v>
      </c>
      <c r="I12" s="15">
        <v>199</v>
      </c>
      <c r="J12" s="15">
        <v>100</v>
      </c>
      <c r="K12" s="15">
        <v>0</v>
      </c>
      <c r="L12" s="15">
        <v>50</v>
      </c>
      <c r="M12" s="15">
        <v>243</v>
      </c>
      <c r="N12" s="15">
        <v>30</v>
      </c>
      <c r="O12" s="15">
        <v>20</v>
      </c>
      <c r="P12" s="15">
        <v>33</v>
      </c>
      <c r="Q12" s="15">
        <v>234</v>
      </c>
      <c r="R12" s="15">
        <f aca="true" t="shared" si="0" ref="R12:R17">SUM(D12:Q12)</f>
        <v>2594</v>
      </c>
      <c r="S12" s="2"/>
    </row>
    <row r="13" spans="2:19" ht="30.75" customHeight="1">
      <c r="B13" s="24"/>
      <c r="C13" s="30" t="s">
        <v>358</v>
      </c>
      <c r="D13" s="14">
        <v>0</v>
      </c>
      <c r="E13" s="15">
        <v>40</v>
      </c>
      <c r="F13" s="15">
        <v>0</v>
      </c>
      <c r="G13" s="15">
        <v>0</v>
      </c>
      <c r="H13" s="15">
        <v>0</v>
      </c>
      <c r="I13" s="15">
        <v>56</v>
      </c>
      <c r="J13" s="15">
        <v>0</v>
      </c>
      <c r="K13" s="15">
        <v>50</v>
      </c>
      <c r="L13" s="15">
        <v>24</v>
      </c>
      <c r="M13" s="15">
        <v>38</v>
      </c>
      <c r="N13" s="15">
        <v>0</v>
      </c>
      <c r="O13" s="15">
        <v>30</v>
      </c>
      <c r="P13" s="15">
        <v>43</v>
      </c>
      <c r="Q13" s="15">
        <v>40</v>
      </c>
      <c r="R13" s="15">
        <f t="shared" si="0"/>
        <v>321</v>
      </c>
      <c r="S13" s="2"/>
    </row>
    <row r="14" spans="2:19" ht="30.75" customHeight="1">
      <c r="B14" s="2"/>
      <c r="C14" s="30" t="s">
        <v>31</v>
      </c>
      <c r="D14" s="14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10</v>
      </c>
      <c r="R14" s="15">
        <f t="shared" si="0"/>
        <v>10</v>
      </c>
      <c r="S14" s="2"/>
    </row>
    <row r="15" spans="2:19" ht="30.75" customHeight="1">
      <c r="B15" s="348" t="s">
        <v>32</v>
      </c>
      <c r="C15" s="30" t="s">
        <v>33</v>
      </c>
      <c r="D15" s="14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f t="shared" si="0"/>
        <v>0</v>
      </c>
      <c r="S15" s="2"/>
    </row>
    <row r="16" spans="2:19" ht="30.75" customHeight="1">
      <c r="B16" s="2"/>
      <c r="C16" s="232" t="s">
        <v>432</v>
      </c>
      <c r="D16" s="14">
        <v>2</v>
      </c>
      <c r="E16" s="15">
        <v>0</v>
      </c>
      <c r="F16" s="15">
        <v>2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4</v>
      </c>
      <c r="R16" s="15">
        <f t="shared" si="0"/>
        <v>8</v>
      </c>
      <c r="S16" s="2"/>
    </row>
    <row r="17" spans="2:19" ht="30.75" customHeight="1">
      <c r="B17" s="31" t="s">
        <v>34</v>
      </c>
      <c r="C17" s="32" t="s">
        <v>12</v>
      </c>
      <c r="D17" s="10">
        <v>568</v>
      </c>
      <c r="E17" s="11">
        <v>419</v>
      </c>
      <c r="F17" s="11">
        <v>308</v>
      </c>
      <c r="G17" s="11">
        <v>234</v>
      </c>
      <c r="H17" s="11">
        <v>200</v>
      </c>
      <c r="I17" s="11">
        <v>255</v>
      </c>
      <c r="J17" s="11">
        <v>100</v>
      </c>
      <c r="K17" s="11">
        <v>50</v>
      </c>
      <c r="L17" s="11">
        <v>74</v>
      </c>
      <c r="M17" s="11">
        <v>281</v>
      </c>
      <c r="N17" s="11">
        <v>30</v>
      </c>
      <c r="O17" s="11">
        <v>50</v>
      </c>
      <c r="P17" s="11">
        <v>76</v>
      </c>
      <c r="Q17" s="11">
        <v>288</v>
      </c>
      <c r="R17" s="11">
        <f t="shared" si="0"/>
        <v>2933</v>
      </c>
      <c r="S17" s="2"/>
    </row>
    <row r="18" spans="2:19" ht="30.75" customHeight="1">
      <c r="B18" s="24" t="s">
        <v>35</v>
      </c>
      <c r="C18" s="13" t="s">
        <v>396</v>
      </c>
      <c r="D18" s="14">
        <v>35876</v>
      </c>
      <c r="E18" s="15">
        <v>19843</v>
      </c>
      <c r="F18" s="15">
        <v>19375</v>
      </c>
      <c r="G18" s="15">
        <v>11175</v>
      </c>
      <c r="H18" s="15">
        <v>18069</v>
      </c>
      <c r="I18" s="15">
        <v>18372</v>
      </c>
      <c r="J18" s="15">
        <v>6980</v>
      </c>
      <c r="K18" s="15">
        <v>3597</v>
      </c>
      <c r="L18" s="15">
        <v>3821</v>
      </c>
      <c r="M18" s="15">
        <v>15461</v>
      </c>
      <c r="N18" s="15">
        <v>2087</v>
      </c>
      <c r="O18" s="15">
        <v>3964</v>
      </c>
      <c r="P18" s="15">
        <v>2746</v>
      </c>
      <c r="Q18" s="15">
        <v>20557</v>
      </c>
      <c r="R18" s="15">
        <f aca="true" t="shared" si="1" ref="R18:R23">SUM(D18:Q18)</f>
        <v>181923</v>
      </c>
      <c r="S18" s="2"/>
    </row>
    <row r="19" spans="2:19" ht="30.75" customHeight="1">
      <c r="B19" s="24" t="s">
        <v>36</v>
      </c>
      <c r="C19" s="13" t="s">
        <v>395</v>
      </c>
      <c r="D19" s="14">
        <v>0</v>
      </c>
      <c r="E19" s="15">
        <v>1165</v>
      </c>
      <c r="F19" s="15">
        <v>0</v>
      </c>
      <c r="G19" s="15">
        <v>0</v>
      </c>
      <c r="H19" s="15">
        <v>0</v>
      </c>
      <c r="I19" s="15">
        <v>746</v>
      </c>
      <c r="J19" s="15">
        <v>0</v>
      </c>
      <c r="K19" s="15">
        <v>0</v>
      </c>
      <c r="L19" s="15">
        <v>415</v>
      </c>
      <c r="M19" s="15">
        <v>0</v>
      </c>
      <c r="N19" s="15">
        <v>0</v>
      </c>
      <c r="O19" s="15">
        <v>0</v>
      </c>
      <c r="P19" s="15">
        <v>515</v>
      </c>
      <c r="Q19" s="15">
        <v>0</v>
      </c>
      <c r="R19" s="15">
        <f t="shared" si="1"/>
        <v>2841</v>
      </c>
      <c r="S19" s="2"/>
    </row>
    <row r="20" spans="2:19" ht="30.75" customHeight="1">
      <c r="B20" s="24" t="s">
        <v>37</v>
      </c>
      <c r="C20" s="13" t="s">
        <v>394</v>
      </c>
      <c r="D20" s="14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f t="shared" si="1"/>
        <v>0</v>
      </c>
      <c r="S20" s="2"/>
    </row>
    <row r="21" spans="2:19" ht="30.75" customHeight="1">
      <c r="B21" s="8" t="s">
        <v>38</v>
      </c>
      <c r="C21" s="32" t="s">
        <v>12</v>
      </c>
      <c r="D21" s="10">
        <v>35876</v>
      </c>
      <c r="E21" s="11">
        <v>21008</v>
      </c>
      <c r="F21" s="11">
        <v>19375</v>
      </c>
      <c r="G21" s="11">
        <v>11175</v>
      </c>
      <c r="H21" s="11">
        <v>18069</v>
      </c>
      <c r="I21" s="11">
        <v>19118</v>
      </c>
      <c r="J21" s="11">
        <v>6980</v>
      </c>
      <c r="K21" s="11">
        <v>3597</v>
      </c>
      <c r="L21" s="11">
        <v>4236</v>
      </c>
      <c r="M21" s="11">
        <v>15461</v>
      </c>
      <c r="N21" s="11">
        <v>2087</v>
      </c>
      <c r="O21" s="11">
        <v>3964</v>
      </c>
      <c r="P21" s="11">
        <v>3261</v>
      </c>
      <c r="Q21" s="11">
        <v>20557</v>
      </c>
      <c r="R21" s="11">
        <f t="shared" si="1"/>
        <v>184764</v>
      </c>
      <c r="S21" s="2"/>
    </row>
    <row r="22" spans="2:19" ht="30.75" customHeight="1">
      <c r="B22" s="2" t="s">
        <v>39</v>
      </c>
      <c r="C22" s="13" t="s">
        <v>393</v>
      </c>
      <c r="D22" s="14">
        <v>90</v>
      </c>
      <c r="E22" s="15">
        <v>0</v>
      </c>
      <c r="F22" s="15">
        <v>0</v>
      </c>
      <c r="G22" s="15">
        <v>0</v>
      </c>
      <c r="H22" s="15">
        <v>60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f t="shared" si="1"/>
        <v>150</v>
      </c>
      <c r="S22" s="2"/>
    </row>
    <row r="23" spans="2:19" ht="30.75" customHeight="1">
      <c r="B23" s="8" t="s">
        <v>40</v>
      </c>
      <c r="C23" s="16" t="s">
        <v>392</v>
      </c>
      <c r="D23" s="10">
        <v>92</v>
      </c>
      <c r="E23" s="11">
        <v>0</v>
      </c>
      <c r="F23" s="11">
        <v>0</v>
      </c>
      <c r="G23" s="11">
        <v>0</v>
      </c>
      <c r="H23" s="11">
        <v>60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f t="shared" si="1"/>
        <v>152</v>
      </c>
      <c r="S23" s="2"/>
    </row>
    <row r="24" spans="2:52" s="231" customFormat="1" ht="30.75" customHeight="1">
      <c r="B24" s="226" t="s">
        <v>433</v>
      </c>
      <c r="C24" s="227"/>
      <c r="D24" s="237" t="s">
        <v>427</v>
      </c>
      <c r="E24" s="238" t="s">
        <v>427</v>
      </c>
      <c r="F24" s="238" t="s">
        <v>427</v>
      </c>
      <c r="G24" s="238" t="s">
        <v>428</v>
      </c>
      <c r="H24" s="259" t="s">
        <v>427</v>
      </c>
      <c r="I24" s="238" t="s">
        <v>429</v>
      </c>
      <c r="J24" s="238" t="s">
        <v>427</v>
      </c>
      <c r="K24" s="238" t="s">
        <v>430</v>
      </c>
      <c r="L24" s="238" t="s">
        <v>429</v>
      </c>
      <c r="M24" s="238" t="s">
        <v>429</v>
      </c>
      <c r="N24" s="238" t="s">
        <v>431</v>
      </c>
      <c r="O24" s="238" t="s">
        <v>429</v>
      </c>
      <c r="P24" s="259" t="s">
        <v>427</v>
      </c>
      <c r="Q24" s="238" t="s">
        <v>427</v>
      </c>
      <c r="R24" s="228"/>
      <c r="S24" s="229" t="s">
        <v>23</v>
      </c>
      <c r="T24" s="230" t="s">
        <v>23</v>
      </c>
      <c r="U24" s="230" t="s">
        <v>23</v>
      </c>
      <c r="V24" s="230" t="s">
        <v>23</v>
      </c>
      <c r="W24" s="230" t="s">
        <v>23</v>
      </c>
      <c r="X24" s="230" t="s">
        <v>23</v>
      </c>
      <c r="Y24" s="230" t="s">
        <v>23</v>
      </c>
      <c r="Z24" s="230" t="s">
        <v>23</v>
      </c>
      <c r="AA24" s="230" t="s">
        <v>23</v>
      </c>
      <c r="AB24" s="230" t="s">
        <v>23</v>
      </c>
      <c r="AC24" s="230" t="s">
        <v>23</v>
      </c>
      <c r="AD24" s="230" t="s">
        <v>23</v>
      </c>
      <c r="AE24" s="230" t="s">
        <v>23</v>
      </c>
      <c r="AF24" s="230" t="s">
        <v>23</v>
      </c>
      <c r="AG24" s="230" t="s">
        <v>23</v>
      </c>
      <c r="AH24" s="230" t="s">
        <v>23</v>
      </c>
      <c r="AI24" s="230" t="s">
        <v>23</v>
      </c>
      <c r="AJ24" s="230" t="s">
        <v>23</v>
      </c>
      <c r="AK24" s="230" t="s">
        <v>23</v>
      </c>
      <c r="AL24" s="230" t="s">
        <v>23</v>
      </c>
      <c r="AM24" s="230" t="s">
        <v>23</v>
      </c>
      <c r="AN24" s="230" t="s">
        <v>23</v>
      </c>
      <c r="AO24" s="230" t="s">
        <v>23</v>
      </c>
      <c r="AP24" s="230" t="s">
        <v>23</v>
      </c>
      <c r="AQ24" s="230" t="s">
        <v>23</v>
      </c>
      <c r="AR24" s="230" t="s">
        <v>23</v>
      </c>
      <c r="AS24" s="230" t="s">
        <v>23</v>
      </c>
      <c r="AT24" s="230" t="s">
        <v>23</v>
      </c>
      <c r="AU24" s="230" t="s">
        <v>23</v>
      </c>
      <c r="AV24" s="230" t="s">
        <v>23</v>
      </c>
      <c r="AW24" s="230" t="s">
        <v>23</v>
      </c>
      <c r="AX24" s="230" t="s">
        <v>23</v>
      </c>
      <c r="AY24" s="230" t="s">
        <v>23</v>
      </c>
      <c r="AZ24" s="230" t="s">
        <v>24</v>
      </c>
    </row>
    <row r="25" spans="2:19" ht="30.75" customHeight="1">
      <c r="B25" s="2" t="s">
        <v>391</v>
      </c>
      <c r="C25" s="9"/>
      <c r="D25" s="36">
        <v>188861</v>
      </c>
      <c r="E25" s="11">
        <v>106273</v>
      </c>
      <c r="F25" s="11">
        <v>90988</v>
      </c>
      <c r="G25" s="11">
        <v>52960</v>
      </c>
      <c r="H25" s="11">
        <v>60346</v>
      </c>
      <c r="I25" s="11">
        <v>82999</v>
      </c>
      <c r="J25" s="11">
        <v>25870</v>
      </c>
      <c r="K25" s="11">
        <v>11654</v>
      </c>
      <c r="L25" s="11">
        <v>16009</v>
      </c>
      <c r="M25" s="11">
        <v>60555</v>
      </c>
      <c r="N25" s="11">
        <v>9475</v>
      </c>
      <c r="O25" s="11">
        <v>15086</v>
      </c>
      <c r="P25" s="11">
        <v>18040</v>
      </c>
      <c r="Q25" s="11">
        <v>88850</v>
      </c>
      <c r="R25" s="11">
        <f aca="true" t="shared" si="2" ref="R25:R42">SUM(D25:Q25)</f>
        <v>827966</v>
      </c>
      <c r="S25" s="2"/>
    </row>
    <row r="26" spans="2:19" ht="30.75" customHeight="1">
      <c r="B26" s="2"/>
      <c r="C26" s="30" t="s">
        <v>30</v>
      </c>
      <c r="D26" s="33">
        <v>188861</v>
      </c>
      <c r="E26" s="15">
        <v>98078</v>
      </c>
      <c r="F26" s="15">
        <v>90988</v>
      </c>
      <c r="G26" s="15">
        <v>52960</v>
      </c>
      <c r="H26" s="15">
        <v>60346</v>
      </c>
      <c r="I26" s="15">
        <v>66646</v>
      </c>
      <c r="J26" s="15">
        <v>25870</v>
      </c>
      <c r="K26" s="15">
        <v>1019</v>
      </c>
      <c r="L26" s="15">
        <v>12181</v>
      </c>
      <c r="M26" s="15">
        <v>48846</v>
      </c>
      <c r="N26" s="15">
        <v>9475</v>
      </c>
      <c r="O26" s="15">
        <v>6128</v>
      </c>
      <c r="P26" s="15">
        <v>6614</v>
      </c>
      <c r="Q26" s="15">
        <v>75607</v>
      </c>
      <c r="R26" s="15">
        <f t="shared" si="2"/>
        <v>743619</v>
      </c>
      <c r="S26" s="2"/>
    </row>
    <row r="27" spans="2:19" ht="30.75" customHeight="1">
      <c r="B27" s="2"/>
      <c r="C27" s="30" t="s">
        <v>358</v>
      </c>
      <c r="D27" s="260">
        <v>0</v>
      </c>
      <c r="E27" s="15">
        <v>8195</v>
      </c>
      <c r="F27" s="15">
        <v>0</v>
      </c>
      <c r="G27" s="15">
        <v>0</v>
      </c>
      <c r="H27" s="15">
        <v>0</v>
      </c>
      <c r="I27" s="15">
        <v>16353</v>
      </c>
      <c r="J27" s="15">
        <v>0</v>
      </c>
      <c r="K27" s="15">
        <v>10635</v>
      </c>
      <c r="L27" s="15">
        <v>3828</v>
      </c>
      <c r="M27" s="15">
        <v>11709</v>
      </c>
      <c r="N27" s="15">
        <v>0</v>
      </c>
      <c r="O27" s="15">
        <v>8958</v>
      </c>
      <c r="P27" s="15">
        <v>11426</v>
      </c>
      <c r="Q27" s="15">
        <v>13243</v>
      </c>
      <c r="R27" s="15">
        <f t="shared" si="2"/>
        <v>84347</v>
      </c>
      <c r="S27" s="2"/>
    </row>
    <row r="28" spans="2:19" ht="30.75" customHeight="1">
      <c r="B28" s="2"/>
      <c r="C28" s="30" t="s">
        <v>31</v>
      </c>
      <c r="D28" s="34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f t="shared" si="2"/>
        <v>0</v>
      </c>
      <c r="S28" s="2"/>
    </row>
    <row r="29" spans="2:19" ht="30.75" customHeight="1">
      <c r="B29" s="2"/>
      <c r="C29" s="30" t="s">
        <v>33</v>
      </c>
      <c r="D29" s="34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f t="shared" si="2"/>
        <v>0</v>
      </c>
      <c r="S29" s="2"/>
    </row>
    <row r="30" spans="2:19" ht="30.75" customHeight="1">
      <c r="B30" s="8"/>
      <c r="C30" s="236" t="s">
        <v>434</v>
      </c>
      <c r="D30" s="35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f t="shared" si="2"/>
        <v>0</v>
      </c>
      <c r="S30" s="2"/>
    </row>
    <row r="31" spans="2:19" ht="30.75" customHeight="1">
      <c r="B31" s="8" t="s">
        <v>390</v>
      </c>
      <c r="C31" s="9"/>
      <c r="D31" s="37">
        <v>453271</v>
      </c>
      <c r="E31" s="43">
        <v>242094</v>
      </c>
      <c r="F31" s="43">
        <v>149861</v>
      </c>
      <c r="G31" s="43">
        <v>123462</v>
      </c>
      <c r="H31" s="43">
        <v>103071</v>
      </c>
      <c r="I31" s="43">
        <v>132552</v>
      </c>
      <c r="J31" s="43">
        <v>54346</v>
      </c>
      <c r="K31" s="43">
        <v>50898</v>
      </c>
      <c r="L31" s="43">
        <v>33082</v>
      </c>
      <c r="M31" s="43">
        <v>131796</v>
      </c>
      <c r="N31" s="43">
        <v>32337</v>
      </c>
      <c r="O31" s="43">
        <v>25205</v>
      </c>
      <c r="P31" s="43">
        <v>54905</v>
      </c>
      <c r="Q31" s="43">
        <v>126738</v>
      </c>
      <c r="R31" s="11">
        <f t="shared" si="2"/>
        <v>1713618</v>
      </c>
      <c r="S31" s="2"/>
    </row>
    <row r="32" spans="2:19" ht="30.75" customHeight="1">
      <c r="B32" s="8"/>
      <c r="C32" s="9" t="s">
        <v>43</v>
      </c>
      <c r="D32" s="38">
        <v>642132</v>
      </c>
      <c r="E32" s="44">
        <v>348367</v>
      </c>
      <c r="F32" s="44">
        <v>240849</v>
      </c>
      <c r="G32" s="44">
        <v>176422</v>
      </c>
      <c r="H32" s="44">
        <v>163417</v>
      </c>
      <c r="I32" s="44">
        <v>215551</v>
      </c>
      <c r="J32" s="44">
        <v>80216</v>
      </c>
      <c r="K32" s="44">
        <v>62552</v>
      </c>
      <c r="L32" s="44">
        <v>49091</v>
      </c>
      <c r="M32" s="44">
        <v>192351</v>
      </c>
      <c r="N32" s="44">
        <v>41812</v>
      </c>
      <c r="O32" s="44">
        <v>40291</v>
      </c>
      <c r="P32" s="44">
        <v>72945</v>
      </c>
      <c r="Q32" s="44">
        <v>215588</v>
      </c>
      <c r="R32" s="11">
        <f t="shared" si="2"/>
        <v>2541584</v>
      </c>
      <c r="S32" s="2"/>
    </row>
    <row r="33" spans="2:26" ht="30.75" customHeight="1">
      <c r="B33" s="2"/>
      <c r="C33" s="30" t="s">
        <v>44</v>
      </c>
      <c r="D33" s="39">
        <v>125</v>
      </c>
      <c r="E33" s="45">
        <v>62.6</v>
      </c>
      <c r="F33" s="45">
        <v>39</v>
      </c>
      <c r="G33" s="45">
        <v>28.8</v>
      </c>
      <c r="H33" s="45">
        <v>25</v>
      </c>
      <c r="I33" s="45">
        <v>17</v>
      </c>
      <c r="J33" s="45">
        <v>11</v>
      </c>
      <c r="K33" s="45">
        <v>4</v>
      </c>
      <c r="L33" s="45">
        <v>5</v>
      </c>
      <c r="M33" s="45">
        <v>23.5</v>
      </c>
      <c r="N33" s="45">
        <v>3.4</v>
      </c>
      <c r="O33" s="45">
        <v>3</v>
      </c>
      <c r="P33" s="45">
        <v>6.6</v>
      </c>
      <c r="Q33" s="45">
        <v>27</v>
      </c>
      <c r="R33" s="18">
        <f t="shared" si="2"/>
        <v>380.9</v>
      </c>
      <c r="S33" s="19"/>
      <c r="T33" s="17"/>
      <c r="U33" s="17"/>
      <c r="V33" s="17"/>
      <c r="W33" s="17"/>
      <c r="X33" s="17"/>
      <c r="Y33" s="17"/>
      <c r="Z33" s="17"/>
    </row>
    <row r="34" spans="2:26" ht="30.75" customHeight="1">
      <c r="B34" s="24" t="s">
        <v>45</v>
      </c>
      <c r="C34" s="30" t="s">
        <v>46</v>
      </c>
      <c r="D34" s="40">
        <v>501.9</v>
      </c>
      <c r="E34" s="46">
        <v>314.3</v>
      </c>
      <c r="F34" s="46">
        <v>244.1</v>
      </c>
      <c r="G34" s="46">
        <v>159.8</v>
      </c>
      <c r="H34" s="46">
        <v>147.7</v>
      </c>
      <c r="I34" s="46">
        <v>212</v>
      </c>
      <c r="J34" s="46">
        <v>71.2</v>
      </c>
      <c r="K34" s="46">
        <v>37</v>
      </c>
      <c r="L34" s="46">
        <v>46</v>
      </c>
      <c r="M34" s="46">
        <v>148.4</v>
      </c>
      <c r="N34" s="46">
        <v>22</v>
      </c>
      <c r="O34" s="46">
        <v>32.9</v>
      </c>
      <c r="P34" s="46">
        <v>53</v>
      </c>
      <c r="Q34" s="46">
        <v>208.7</v>
      </c>
      <c r="R34" s="18">
        <f t="shared" si="2"/>
        <v>2199</v>
      </c>
      <c r="S34" s="19"/>
      <c r="T34" s="17"/>
      <c r="U34" s="17"/>
      <c r="V34" s="17"/>
      <c r="W34" s="17"/>
      <c r="X34" s="17"/>
      <c r="Y34" s="17"/>
      <c r="Z34" s="17"/>
    </row>
    <row r="35" spans="2:26" ht="30.75" customHeight="1">
      <c r="B35" s="24" t="s">
        <v>47</v>
      </c>
      <c r="C35" s="30" t="s">
        <v>48</v>
      </c>
      <c r="D35" s="40">
        <v>20</v>
      </c>
      <c r="E35" s="46">
        <v>13</v>
      </c>
      <c r="F35" s="46">
        <v>10</v>
      </c>
      <c r="G35" s="46">
        <v>8</v>
      </c>
      <c r="H35" s="46">
        <v>8</v>
      </c>
      <c r="I35" s="46">
        <v>6</v>
      </c>
      <c r="J35" s="46">
        <v>3</v>
      </c>
      <c r="K35" s="46">
        <v>2</v>
      </c>
      <c r="L35" s="46">
        <v>4</v>
      </c>
      <c r="M35" s="46">
        <v>5</v>
      </c>
      <c r="N35" s="46">
        <v>1</v>
      </c>
      <c r="O35" s="46">
        <v>2</v>
      </c>
      <c r="P35" s="46">
        <v>3</v>
      </c>
      <c r="Q35" s="46">
        <v>7</v>
      </c>
      <c r="R35" s="18">
        <f t="shared" si="2"/>
        <v>92</v>
      </c>
      <c r="S35" s="19"/>
      <c r="T35" s="17"/>
      <c r="U35" s="17"/>
      <c r="V35" s="17"/>
      <c r="W35" s="17"/>
      <c r="X35" s="17"/>
      <c r="Y35" s="17"/>
      <c r="Z35" s="17"/>
    </row>
    <row r="36" spans="2:25" ht="30.75" customHeight="1">
      <c r="B36" s="24" t="s">
        <v>49</v>
      </c>
      <c r="C36" s="30" t="s">
        <v>50</v>
      </c>
      <c r="D36" s="40">
        <v>34.8</v>
      </c>
      <c r="E36" s="46">
        <v>39</v>
      </c>
      <c r="F36" s="46">
        <v>40.8</v>
      </c>
      <c r="G36" s="46">
        <v>21.7</v>
      </c>
      <c r="H36" s="46">
        <v>19.4</v>
      </c>
      <c r="I36" s="46">
        <v>23</v>
      </c>
      <c r="J36" s="46">
        <v>10</v>
      </c>
      <c r="K36" s="46">
        <v>11</v>
      </c>
      <c r="L36" s="46">
        <v>11</v>
      </c>
      <c r="M36" s="46">
        <v>26.7</v>
      </c>
      <c r="N36" s="46">
        <v>6</v>
      </c>
      <c r="O36" s="46">
        <v>8.7</v>
      </c>
      <c r="P36" s="46">
        <v>11.6</v>
      </c>
      <c r="Q36" s="46">
        <v>34</v>
      </c>
      <c r="R36" s="18">
        <f t="shared" si="2"/>
        <v>297.7</v>
      </c>
      <c r="S36" s="21"/>
      <c r="T36" s="20"/>
      <c r="U36" s="20"/>
      <c r="V36" s="20"/>
      <c r="W36" s="20"/>
      <c r="X36" s="20"/>
      <c r="Y36" s="20"/>
    </row>
    <row r="37" spans="2:19" ht="30.75" customHeight="1">
      <c r="B37" s="24" t="s">
        <v>51</v>
      </c>
      <c r="C37" s="30" t="s">
        <v>52</v>
      </c>
      <c r="D37" s="40">
        <v>25</v>
      </c>
      <c r="E37" s="46">
        <v>31.7</v>
      </c>
      <c r="F37" s="46">
        <v>25</v>
      </c>
      <c r="G37" s="46">
        <v>2</v>
      </c>
      <c r="H37" s="46">
        <v>2.7</v>
      </c>
      <c r="I37" s="46">
        <v>2</v>
      </c>
      <c r="J37" s="46">
        <v>1</v>
      </c>
      <c r="K37" s="46">
        <v>5</v>
      </c>
      <c r="L37" s="46">
        <v>9</v>
      </c>
      <c r="M37" s="46">
        <v>1</v>
      </c>
      <c r="N37" s="46">
        <v>4</v>
      </c>
      <c r="O37" s="46">
        <v>0</v>
      </c>
      <c r="P37" s="46">
        <v>1</v>
      </c>
      <c r="Q37" s="46">
        <v>2</v>
      </c>
      <c r="R37" s="18">
        <f t="shared" si="2"/>
        <v>111.4</v>
      </c>
      <c r="S37" s="2"/>
    </row>
    <row r="38" spans="2:19" ht="30.75" customHeight="1">
      <c r="B38" s="24" t="s">
        <v>53</v>
      </c>
      <c r="C38" s="30" t="s">
        <v>54</v>
      </c>
      <c r="D38" s="40">
        <v>37</v>
      </c>
      <c r="E38" s="46">
        <v>20</v>
      </c>
      <c r="F38" s="46">
        <v>11</v>
      </c>
      <c r="G38" s="46">
        <v>7</v>
      </c>
      <c r="H38" s="46">
        <v>8</v>
      </c>
      <c r="I38" s="46">
        <v>10</v>
      </c>
      <c r="J38" s="46">
        <v>3</v>
      </c>
      <c r="K38" s="46">
        <v>2</v>
      </c>
      <c r="L38" s="46">
        <v>2</v>
      </c>
      <c r="M38" s="46">
        <v>7</v>
      </c>
      <c r="N38" s="46">
        <v>2</v>
      </c>
      <c r="O38" s="46">
        <v>2</v>
      </c>
      <c r="P38" s="46">
        <v>2</v>
      </c>
      <c r="Q38" s="46">
        <v>7</v>
      </c>
      <c r="R38" s="18">
        <f t="shared" si="2"/>
        <v>120</v>
      </c>
      <c r="S38" s="2"/>
    </row>
    <row r="39" spans="2:19" ht="30.75" customHeight="1">
      <c r="B39" s="24" t="s">
        <v>34</v>
      </c>
      <c r="C39" s="30" t="s">
        <v>55</v>
      </c>
      <c r="D39" s="40">
        <v>36</v>
      </c>
      <c r="E39" s="46">
        <v>32.4</v>
      </c>
      <c r="F39" s="46">
        <v>17.9</v>
      </c>
      <c r="G39" s="46">
        <v>9.6</v>
      </c>
      <c r="H39" s="46">
        <v>9</v>
      </c>
      <c r="I39" s="46">
        <v>13</v>
      </c>
      <c r="J39" s="46">
        <v>2</v>
      </c>
      <c r="K39" s="46">
        <v>2</v>
      </c>
      <c r="L39" s="46">
        <v>3</v>
      </c>
      <c r="M39" s="46">
        <v>9.8</v>
      </c>
      <c r="N39" s="46">
        <v>2</v>
      </c>
      <c r="O39" s="46">
        <v>2</v>
      </c>
      <c r="P39" s="46">
        <v>3</v>
      </c>
      <c r="Q39" s="46">
        <v>12</v>
      </c>
      <c r="R39" s="18">
        <f t="shared" si="2"/>
        <v>153.70000000000002</v>
      </c>
      <c r="S39" s="2"/>
    </row>
    <row r="40" spans="2:19" ht="30.75" customHeight="1">
      <c r="B40" s="2"/>
      <c r="C40" s="30" t="s">
        <v>56</v>
      </c>
      <c r="D40" s="40">
        <v>34.6</v>
      </c>
      <c r="E40" s="46">
        <v>12</v>
      </c>
      <c r="F40" s="46">
        <v>23</v>
      </c>
      <c r="G40" s="46">
        <v>8.6</v>
      </c>
      <c r="H40" s="46">
        <v>47.2</v>
      </c>
      <c r="I40" s="46">
        <v>22</v>
      </c>
      <c r="J40" s="46">
        <v>4</v>
      </c>
      <c r="K40" s="46">
        <v>4</v>
      </c>
      <c r="L40" s="46">
        <v>4</v>
      </c>
      <c r="M40" s="46">
        <v>9</v>
      </c>
      <c r="N40" s="46">
        <v>7.1</v>
      </c>
      <c r="O40" s="46">
        <v>7.3</v>
      </c>
      <c r="P40" s="46">
        <v>10.5</v>
      </c>
      <c r="Q40" s="46">
        <v>22.3</v>
      </c>
      <c r="R40" s="18">
        <f t="shared" si="2"/>
        <v>215.6</v>
      </c>
      <c r="S40" s="2"/>
    </row>
    <row r="41" spans="2:19" ht="30.75" customHeight="1">
      <c r="B41" s="8"/>
      <c r="C41" s="32" t="s">
        <v>12</v>
      </c>
      <c r="D41" s="41">
        <v>814.3</v>
      </c>
      <c r="E41" s="47">
        <v>525</v>
      </c>
      <c r="F41" s="47">
        <v>410.8</v>
      </c>
      <c r="G41" s="47">
        <v>245.5</v>
      </c>
      <c r="H41" s="47">
        <v>267</v>
      </c>
      <c r="I41" s="47">
        <v>305</v>
      </c>
      <c r="J41" s="47">
        <v>105.2</v>
      </c>
      <c r="K41" s="47">
        <v>67</v>
      </c>
      <c r="L41" s="47">
        <v>84</v>
      </c>
      <c r="M41" s="47">
        <v>230.4</v>
      </c>
      <c r="N41" s="47">
        <v>47.5</v>
      </c>
      <c r="O41" s="47">
        <v>57.9</v>
      </c>
      <c r="P41" s="47">
        <v>90.7</v>
      </c>
      <c r="Q41" s="47">
        <v>320</v>
      </c>
      <c r="R41" s="22">
        <f t="shared" si="2"/>
        <v>3570.2999999999997</v>
      </c>
      <c r="S41" s="2"/>
    </row>
    <row r="42" spans="2:19" ht="30.75" customHeight="1" thickBot="1">
      <c r="B42" s="4" t="s">
        <v>57</v>
      </c>
      <c r="C42" s="1"/>
      <c r="D42" s="42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1</v>
      </c>
      <c r="L42" s="48">
        <v>0</v>
      </c>
      <c r="M42" s="48">
        <v>0</v>
      </c>
      <c r="N42" s="48">
        <v>0</v>
      </c>
      <c r="O42" s="48">
        <v>0</v>
      </c>
      <c r="P42" s="48">
        <v>2</v>
      </c>
      <c r="Q42" s="48">
        <v>0</v>
      </c>
      <c r="R42" s="23">
        <f t="shared" si="2"/>
        <v>3</v>
      </c>
      <c r="S42" s="2"/>
    </row>
    <row r="44" ht="17.25">
      <c r="R44" s="6"/>
    </row>
    <row r="45" ht="17.25">
      <c r="R45" s="6"/>
    </row>
    <row r="46" spans="19:21" ht="17.25">
      <c r="S46" s="6"/>
      <c r="T46" s="6"/>
      <c r="U46" s="6"/>
    </row>
    <row r="54" spans="19:20" ht="17.25">
      <c r="S54" s="6"/>
      <c r="T54" s="6"/>
    </row>
  </sheetData>
  <printOptions/>
  <pageMargins left="0.7874015748031497" right="0.2362204724409449" top="0.7086614173228347" bottom="0.7086614173228347" header="0.5118110236220472" footer="0.5118110236220472"/>
  <pageSetup horizontalDpi="300" verticalDpi="3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U55"/>
  <sheetViews>
    <sheetView showZeros="0" defaultGridColor="0" zoomScale="60" zoomScaleNormal="60" colorId="22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8.66015625" defaultRowHeight="18"/>
  <cols>
    <col min="1" max="1" width="1.66015625" style="49" customWidth="1"/>
    <col min="2" max="4" width="2.66015625" style="49" customWidth="1"/>
    <col min="5" max="5" width="20.66015625" style="49" customWidth="1"/>
    <col min="6" max="19" width="12.5" style="49" customWidth="1"/>
    <col min="20" max="20" width="13.08203125" style="49" customWidth="1"/>
    <col min="21" max="21" width="1.66015625" style="49" customWidth="1"/>
    <col min="22" max="16384" width="8.66015625" style="49" customWidth="1"/>
  </cols>
  <sheetData>
    <row r="1" ht="22.5" customHeight="1">
      <c r="B1" s="315" t="s">
        <v>0</v>
      </c>
    </row>
    <row r="2" ht="22.5" customHeight="1"/>
    <row r="3" spans="2:20" ht="22.5" customHeight="1" thickBot="1">
      <c r="B3" s="50" t="s">
        <v>58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1" t="s">
        <v>59</v>
      </c>
    </row>
    <row r="4" spans="2:21" ht="22.5" customHeight="1">
      <c r="B4" s="52"/>
      <c r="F4" s="52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2"/>
    </row>
    <row r="5" spans="2:21" ht="22.5" customHeight="1">
      <c r="B5" s="52"/>
      <c r="E5" s="49" t="s">
        <v>60</v>
      </c>
      <c r="F5" s="54" t="s">
        <v>3</v>
      </c>
      <c r="G5" s="55" t="s">
        <v>4</v>
      </c>
      <c r="H5" s="55" t="s">
        <v>5</v>
      </c>
      <c r="I5" s="55" t="s">
        <v>6</v>
      </c>
      <c r="J5" s="55" t="s">
        <v>7</v>
      </c>
      <c r="K5" s="55" t="s">
        <v>8</v>
      </c>
      <c r="L5" s="55" t="s">
        <v>9</v>
      </c>
      <c r="M5" s="256" t="s">
        <v>364</v>
      </c>
      <c r="N5" s="256" t="s">
        <v>364</v>
      </c>
      <c r="O5" s="256" t="s">
        <v>365</v>
      </c>
      <c r="P5" s="55" t="s">
        <v>366</v>
      </c>
      <c r="Q5" s="55" t="s">
        <v>10</v>
      </c>
      <c r="R5" s="55" t="s">
        <v>367</v>
      </c>
      <c r="S5" s="55" t="s">
        <v>11</v>
      </c>
      <c r="T5" s="53"/>
      <c r="U5" s="52"/>
    </row>
    <row r="6" spans="2:21" ht="22.5" customHeight="1">
      <c r="B6" s="52"/>
      <c r="F6" s="52"/>
      <c r="G6" s="53"/>
      <c r="H6" s="53"/>
      <c r="I6" s="53"/>
      <c r="J6" s="53"/>
      <c r="K6" s="53"/>
      <c r="L6" s="53"/>
      <c r="M6" s="55"/>
      <c r="N6" s="55"/>
      <c r="O6" s="53"/>
      <c r="P6" s="55"/>
      <c r="Q6" s="55"/>
      <c r="R6" s="53"/>
      <c r="S6" s="55"/>
      <c r="T6" s="55" t="s">
        <v>12</v>
      </c>
      <c r="U6" s="52"/>
    </row>
    <row r="7" spans="2:21" ht="22.5" customHeight="1">
      <c r="B7" s="52"/>
      <c r="C7" s="49" t="s">
        <v>61</v>
      </c>
      <c r="F7" s="327" t="s">
        <v>369</v>
      </c>
      <c r="G7" s="320" t="s">
        <v>369</v>
      </c>
      <c r="H7" s="320"/>
      <c r="I7" s="321"/>
      <c r="J7" s="321"/>
      <c r="K7" s="321"/>
      <c r="L7" s="321" t="s">
        <v>14</v>
      </c>
      <c r="M7" s="335" t="s">
        <v>384</v>
      </c>
      <c r="N7" s="335" t="s">
        <v>385</v>
      </c>
      <c r="O7" s="326" t="s">
        <v>376</v>
      </c>
      <c r="P7" s="321" t="s">
        <v>15</v>
      </c>
      <c r="Q7" s="321" t="s">
        <v>15</v>
      </c>
      <c r="R7" s="326" t="s">
        <v>380</v>
      </c>
      <c r="S7" s="322"/>
      <c r="T7" s="53"/>
      <c r="U7" s="52"/>
    </row>
    <row r="8" spans="2:21" ht="22.5" customHeight="1" thickBot="1">
      <c r="B8" s="56"/>
      <c r="C8" s="50"/>
      <c r="D8" s="50"/>
      <c r="E8" s="50"/>
      <c r="F8" s="323" t="s">
        <v>371</v>
      </c>
      <c r="G8" s="324" t="s">
        <v>373</v>
      </c>
      <c r="H8" s="324" t="s">
        <v>16</v>
      </c>
      <c r="I8" s="324" t="s">
        <v>17</v>
      </c>
      <c r="J8" s="324" t="s">
        <v>62</v>
      </c>
      <c r="K8" s="324" t="s">
        <v>18</v>
      </c>
      <c r="L8" s="324" t="s">
        <v>19</v>
      </c>
      <c r="M8" s="325" t="s">
        <v>386</v>
      </c>
      <c r="N8" s="325" t="s">
        <v>387</v>
      </c>
      <c r="O8" s="324" t="s">
        <v>374</v>
      </c>
      <c r="P8" s="324" t="s">
        <v>63</v>
      </c>
      <c r="Q8" s="324" t="s">
        <v>64</v>
      </c>
      <c r="R8" s="324" t="s">
        <v>378</v>
      </c>
      <c r="S8" s="324" t="s">
        <v>20</v>
      </c>
      <c r="T8" s="57"/>
      <c r="U8" s="52"/>
    </row>
    <row r="9" spans="2:21" ht="22.5" customHeight="1">
      <c r="B9" s="52" t="s">
        <v>65</v>
      </c>
      <c r="C9" s="58"/>
      <c r="D9" s="58"/>
      <c r="E9" s="58"/>
      <c r="F9" s="59">
        <v>15514391</v>
      </c>
      <c r="G9" s="60">
        <v>6606566</v>
      </c>
      <c r="H9" s="60">
        <v>5864511</v>
      </c>
      <c r="I9" s="60">
        <v>3362443</v>
      </c>
      <c r="J9" s="60">
        <v>3949760</v>
      </c>
      <c r="K9" s="60">
        <v>4182224</v>
      </c>
      <c r="L9" s="60">
        <v>1792799</v>
      </c>
      <c r="M9" s="60">
        <v>835922</v>
      </c>
      <c r="N9" s="60">
        <v>1042969</v>
      </c>
      <c r="O9" s="60">
        <v>3230457</v>
      </c>
      <c r="P9" s="60">
        <v>505231</v>
      </c>
      <c r="Q9" s="60">
        <v>513075</v>
      </c>
      <c r="R9" s="60">
        <v>686620</v>
      </c>
      <c r="S9" s="60">
        <v>4447802</v>
      </c>
      <c r="T9" s="61">
        <f aca="true" t="shared" si="0" ref="T9:T48">SUM(F9:S9)</f>
        <v>52534770</v>
      </c>
      <c r="U9" s="52"/>
    </row>
    <row r="10" spans="2:21" ht="22.5" customHeight="1">
      <c r="B10" s="52"/>
      <c r="C10" s="49" t="s">
        <v>66</v>
      </c>
      <c r="D10" s="62"/>
      <c r="E10" s="62"/>
      <c r="F10" s="63">
        <v>15026281</v>
      </c>
      <c r="G10" s="64">
        <v>6159820</v>
      </c>
      <c r="H10" s="64">
        <v>4561928</v>
      </c>
      <c r="I10" s="64">
        <v>2645543</v>
      </c>
      <c r="J10" s="64">
        <v>3188923</v>
      </c>
      <c r="K10" s="64">
        <v>3947139</v>
      </c>
      <c r="L10" s="64">
        <v>1667727</v>
      </c>
      <c r="M10" s="64">
        <v>577814</v>
      </c>
      <c r="N10" s="64">
        <v>825633</v>
      </c>
      <c r="O10" s="64">
        <v>3091210</v>
      </c>
      <c r="P10" s="64">
        <v>447577</v>
      </c>
      <c r="Q10" s="64">
        <v>433834</v>
      </c>
      <c r="R10" s="64">
        <v>677631</v>
      </c>
      <c r="S10" s="64">
        <v>3783782</v>
      </c>
      <c r="T10" s="65">
        <f t="shared" si="0"/>
        <v>47034842</v>
      </c>
      <c r="U10" s="52"/>
    </row>
    <row r="11" spans="2:21" ht="22.5" customHeight="1">
      <c r="B11" s="52"/>
      <c r="D11" s="62" t="s">
        <v>67</v>
      </c>
      <c r="E11" s="62"/>
      <c r="F11" s="63">
        <v>9830762</v>
      </c>
      <c r="G11" s="64">
        <v>3699602</v>
      </c>
      <c r="H11" s="64">
        <v>3078599</v>
      </c>
      <c r="I11" s="64">
        <v>1679172</v>
      </c>
      <c r="J11" s="64">
        <v>2007220</v>
      </c>
      <c r="K11" s="64">
        <v>2409336</v>
      </c>
      <c r="L11" s="64">
        <v>745687</v>
      </c>
      <c r="M11" s="64">
        <v>171058</v>
      </c>
      <c r="N11" s="64">
        <v>357205</v>
      </c>
      <c r="O11" s="64">
        <v>1687324</v>
      </c>
      <c r="P11" s="64">
        <v>181168</v>
      </c>
      <c r="Q11" s="64">
        <v>274144</v>
      </c>
      <c r="R11" s="64">
        <v>315348</v>
      </c>
      <c r="S11" s="64">
        <v>2459925</v>
      </c>
      <c r="T11" s="65">
        <f t="shared" si="0"/>
        <v>28896550</v>
      </c>
      <c r="U11" s="52"/>
    </row>
    <row r="12" spans="2:21" ht="22.5" customHeight="1">
      <c r="B12" s="52"/>
      <c r="D12" s="62" t="s">
        <v>68</v>
      </c>
      <c r="E12" s="62"/>
      <c r="F12" s="63">
        <v>4812350</v>
      </c>
      <c r="G12" s="64">
        <v>2067668</v>
      </c>
      <c r="H12" s="64">
        <v>1234575</v>
      </c>
      <c r="I12" s="64">
        <v>895608</v>
      </c>
      <c r="J12" s="64">
        <v>977443</v>
      </c>
      <c r="K12" s="64">
        <v>1365869</v>
      </c>
      <c r="L12" s="64">
        <v>840078</v>
      </c>
      <c r="M12" s="64">
        <v>358404</v>
      </c>
      <c r="N12" s="64">
        <v>421728</v>
      </c>
      <c r="O12" s="64">
        <v>1126327</v>
      </c>
      <c r="P12" s="64">
        <v>227606</v>
      </c>
      <c r="Q12" s="64">
        <v>105072</v>
      </c>
      <c r="R12" s="64">
        <v>249353</v>
      </c>
      <c r="S12" s="64">
        <v>1176742</v>
      </c>
      <c r="T12" s="65">
        <f t="shared" si="0"/>
        <v>15858823</v>
      </c>
      <c r="U12" s="52"/>
    </row>
    <row r="13" spans="2:21" ht="22.5" customHeight="1">
      <c r="B13" s="52"/>
      <c r="D13" s="49" t="s">
        <v>69</v>
      </c>
      <c r="E13" s="62"/>
      <c r="F13" s="63">
        <v>383169</v>
      </c>
      <c r="G13" s="64">
        <v>392550</v>
      </c>
      <c r="H13" s="64">
        <v>248754</v>
      </c>
      <c r="I13" s="64">
        <v>70763</v>
      </c>
      <c r="J13" s="64">
        <v>204260</v>
      </c>
      <c r="K13" s="64">
        <v>171934</v>
      </c>
      <c r="L13" s="64">
        <v>81962</v>
      </c>
      <c r="M13" s="64">
        <v>48352</v>
      </c>
      <c r="N13" s="64">
        <v>46700</v>
      </c>
      <c r="O13" s="64">
        <v>277559</v>
      </c>
      <c r="P13" s="64">
        <v>38803</v>
      </c>
      <c r="Q13" s="64">
        <v>54618</v>
      </c>
      <c r="R13" s="64">
        <v>112930</v>
      </c>
      <c r="S13" s="64">
        <v>147115</v>
      </c>
      <c r="T13" s="65">
        <f t="shared" si="0"/>
        <v>2279469</v>
      </c>
      <c r="U13" s="52"/>
    </row>
    <row r="14" spans="2:21" ht="22.5" customHeight="1">
      <c r="B14" s="52"/>
      <c r="E14" s="62" t="s">
        <v>70</v>
      </c>
      <c r="F14" s="63">
        <v>121574</v>
      </c>
      <c r="G14" s="64">
        <v>0</v>
      </c>
      <c r="H14" s="64">
        <v>55497</v>
      </c>
      <c r="I14" s="64">
        <v>0</v>
      </c>
      <c r="J14" s="64">
        <v>131286</v>
      </c>
      <c r="K14" s="64">
        <v>22207</v>
      </c>
      <c r="L14" s="64">
        <v>45553</v>
      </c>
      <c r="M14" s="64">
        <v>25300</v>
      </c>
      <c r="N14" s="64">
        <v>25300</v>
      </c>
      <c r="O14" s="64">
        <v>122958</v>
      </c>
      <c r="P14" s="64">
        <v>0</v>
      </c>
      <c r="Q14" s="64">
        <v>13659</v>
      </c>
      <c r="R14" s="64">
        <v>56435</v>
      </c>
      <c r="S14" s="64">
        <v>28000</v>
      </c>
      <c r="T14" s="65">
        <f t="shared" si="0"/>
        <v>647769</v>
      </c>
      <c r="U14" s="52"/>
    </row>
    <row r="15" spans="2:21" ht="22.5" customHeight="1">
      <c r="B15" s="52"/>
      <c r="C15" s="58"/>
      <c r="D15" s="58"/>
      <c r="E15" s="58" t="s">
        <v>71</v>
      </c>
      <c r="F15" s="66">
        <v>261595</v>
      </c>
      <c r="G15" s="67">
        <v>392550</v>
      </c>
      <c r="H15" s="67">
        <v>193257</v>
      </c>
      <c r="I15" s="67">
        <v>70763</v>
      </c>
      <c r="J15" s="67">
        <v>72974</v>
      </c>
      <c r="K15" s="67">
        <v>149727</v>
      </c>
      <c r="L15" s="67">
        <v>36409</v>
      </c>
      <c r="M15" s="67">
        <v>23052</v>
      </c>
      <c r="N15" s="67">
        <v>21400</v>
      </c>
      <c r="O15" s="67">
        <v>154601</v>
      </c>
      <c r="P15" s="67">
        <v>38803</v>
      </c>
      <c r="Q15" s="67">
        <v>40959</v>
      </c>
      <c r="R15" s="67">
        <v>56495</v>
      </c>
      <c r="S15" s="67">
        <v>119115</v>
      </c>
      <c r="T15" s="61">
        <f t="shared" si="0"/>
        <v>1631700</v>
      </c>
      <c r="U15" s="52"/>
    </row>
    <row r="16" spans="2:21" ht="22.5" customHeight="1">
      <c r="B16" s="52"/>
      <c r="C16" s="49" t="s">
        <v>72</v>
      </c>
      <c r="D16" s="62"/>
      <c r="E16" s="62"/>
      <c r="F16" s="68">
        <v>471819</v>
      </c>
      <c r="G16" s="64">
        <v>446746</v>
      </c>
      <c r="H16" s="64">
        <v>652583</v>
      </c>
      <c r="I16" s="64">
        <v>716900</v>
      </c>
      <c r="J16" s="64">
        <v>736125</v>
      </c>
      <c r="K16" s="64">
        <v>235085</v>
      </c>
      <c r="L16" s="64">
        <v>125072</v>
      </c>
      <c r="M16" s="64">
        <v>258108</v>
      </c>
      <c r="N16" s="64">
        <v>217336</v>
      </c>
      <c r="O16" s="64">
        <v>139247</v>
      </c>
      <c r="P16" s="64">
        <v>57654</v>
      </c>
      <c r="Q16" s="64">
        <v>79241</v>
      </c>
      <c r="R16" s="64">
        <v>8989</v>
      </c>
      <c r="S16" s="64">
        <v>664020</v>
      </c>
      <c r="T16" s="65">
        <f t="shared" si="0"/>
        <v>4808925</v>
      </c>
      <c r="U16" s="52"/>
    </row>
    <row r="17" spans="2:21" ht="22.5" customHeight="1">
      <c r="B17" s="52"/>
      <c r="D17" s="62" t="s">
        <v>73</v>
      </c>
      <c r="E17" s="62"/>
      <c r="F17" s="63">
        <v>304</v>
      </c>
      <c r="G17" s="64">
        <v>0</v>
      </c>
      <c r="H17" s="64">
        <v>12</v>
      </c>
      <c r="I17" s="64">
        <v>42</v>
      </c>
      <c r="J17" s="64">
        <v>83</v>
      </c>
      <c r="K17" s="64">
        <v>21</v>
      </c>
      <c r="L17" s="64">
        <v>2800</v>
      </c>
      <c r="M17" s="64">
        <v>0</v>
      </c>
      <c r="N17" s="64">
        <v>0</v>
      </c>
      <c r="O17" s="64">
        <v>1922</v>
      </c>
      <c r="P17" s="64">
        <v>75</v>
      </c>
      <c r="Q17" s="64">
        <v>6</v>
      </c>
      <c r="R17" s="64">
        <v>2</v>
      </c>
      <c r="S17" s="64">
        <v>27</v>
      </c>
      <c r="T17" s="65">
        <f t="shared" si="0"/>
        <v>5294</v>
      </c>
      <c r="U17" s="52"/>
    </row>
    <row r="18" spans="2:21" ht="22.5" customHeight="1">
      <c r="B18" s="52"/>
      <c r="D18" s="62" t="s">
        <v>74</v>
      </c>
      <c r="E18" s="62"/>
      <c r="F18" s="63">
        <v>16902</v>
      </c>
      <c r="G18" s="64">
        <v>0</v>
      </c>
      <c r="H18" s="64">
        <v>0</v>
      </c>
      <c r="I18" s="64">
        <v>0</v>
      </c>
      <c r="J18" s="64">
        <v>20990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5">
        <f t="shared" si="0"/>
        <v>37892</v>
      </c>
      <c r="U18" s="52"/>
    </row>
    <row r="19" spans="2:21" ht="22.5" customHeight="1">
      <c r="B19" s="52"/>
      <c r="D19" s="62" t="s">
        <v>75</v>
      </c>
      <c r="E19" s="62"/>
      <c r="F19" s="63">
        <v>40448</v>
      </c>
      <c r="G19" s="64">
        <v>8033</v>
      </c>
      <c r="H19" s="64">
        <v>5625</v>
      </c>
      <c r="I19" s="64">
        <v>0</v>
      </c>
      <c r="J19" s="64">
        <v>5098</v>
      </c>
      <c r="K19" s="64">
        <v>0</v>
      </c>
      <c r="L19" s="64">
        <v>0</v>
      </c>
      <c r="M19" s="64">
        <v>0</v>
      </c>
      <c r="N19" s="64">
        <v>0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5">
        <f t="shared" si="0"/>
        <v>59204</v>
      </c>
      <c r="U19" s="52"/>
    </row>
    <row r="20" spans="2:21" ht="22.5" customHeight="1">
      <c r="B20" s="52"/>
      <c r="D20" s="62" t="s">
        <v>76</v>
      </c>
      <c r="E20" s="62"/>
      <c r="F20" s="63">
        <v>6114</v>
      </c>
      <c r="G20" s="64">
        <v>0</v>
      </c>
      <c r="H20" s="64">
        <v>1500</v>
      </c>
      <c r="I20" s="64">
        <v>1492</v>
      </c>
      <c r="J20" s="64">
        <v>1783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625</v>
      </c>
      <c r="S20" s="64">
        <v>10335</v>
      </c>
      <c r="T20" s="65">
        <f t="shared" si="0"/>
        <v>21849</v>
      </c>
      <c r="U20" s="52"/>
    </row>
    <row r="21" spans="2:21" ht="22.5" customHeight="1">
      <c r="B21" s="52"/>
      <c r="D21" s="62" t="s">
        <v>77</v>
      </c>
      <c r="E21" s="62"/>
      <c r="F21" s="63">
        <v>131797</v>
      </c>
      <c r="G21" s="64">
        <v>9271</v>
      </c>
      <c r="H21" s="64">
        <v>92928</v>
      </c>
      <c r="I21" s="64">
        <v>76267</v>
      </c>
      <c r="J21" s="64">
        <v>23869</v>
      </c>
      <c r="K21" s="64">
        <v>35142</v>
      </c>
      <c r="L21" s="64">
        <v>72587</v>
      </c>
      <c r="M21" s="64">
        <v>21017</v>
      </c>
      <c r="N21" s="64">
        <v>26841</v>
      </c>
      <c r="O21" s="64">
        <v>47279</v>
      </c>
      <c r="P21" s="64">
        <v>50000</v>
      </c>
      <c r="Q21" s="64">
        <v>29700</v>
      </c>
      <c r="R21" s="64">
        <v>0</v>
      </c>
      <c r="S21" s="64">
        <v>4633</v>
      </c>
      <c r="T21" s="65">
        <f t="shared" si="0"/>
        <v>621331</v>
      </c>
      <c r="U21" s="52"/>
    </row>
    <row r="22" spans="2:21" ht="22.5" customHeight="1">
      <c r="B22" s="52"/>
      <c r="D22" s="62" t="s">
        <v>78</v>
      </c>
      <c r="E22" s="62"/>
      <c r="F22" s="63">
        <v>147534</v>
      </c>
      <c r="G22" s="64">
        <v>350000</v>
      </c>
      <c r="H22" s="64">
        <v>466647</v>
      </c>
      <c r="I22" s="64">
        <v>620183</v>
      </c>
      <c r="J22" s="64">
        <v>379561</v>
      </c>
      <c r="K22" s="64">
        <v>89887</v>
      </c>
      <c r="L22" s="64">
        <v>36503</v>
      </c>
      <c r="M22" s="64">
        <v>233154</v>
      </c>
      <c r="N22" s="64">
        <v>180967</v>
      </c>
      <c r="O22" s="64">
        <v>38822</v>
      </c>
      <c r="P22" s="64">
        <v>4268</v>
      </c>
      <c r="Q22" s="64">
        <v>46266</v>
      </c>
      <c r="R22" s="64">
        <v>3153</v>
      </c>
      <c r="S22" s="64">
        <v>101093</v>
      </c>
      <c r="T22" s="65">
        <f t="shared" si="0"/>
        <v>2698038</v>
      </c>
      <c r="U22" s="52"/>
    </row>
    <row r="23" spans="2:21" ht="22.5" customHeight="1">
      <c r="B23" s="69"/>
      <c r="C23" s="58"/>
      <c r="D23" s="58" t="s">
        <v>79</v>
      </c>
      <c r="E23" s="58"/>
      <c r="F23" s="66">
        <v>128720</v>
      </c>
      <c r="G23" s="67">
        <v>79442</v>
      </c>
      <c r="H23" s="67">
        <v>85871</v>
      </c>
      <c r="I23" s="67">
        <v>18916</v>
      </c>
      <c r="J23" s="67">
        <v>304741</v>
      </c>
      <c r="K23" s="67">
        <v>110035</v>
      </c>
      <c r="L23" s="67">
        <v>13182</v>
      </c>
      <c r="M23" s="67">
        <v>3937</v>
      </c>
      <c r="N23" s="67">
        <v>9528</v>
      </c>
      <c r="O23" s="67">
        <v>51224</v>
      </c>
      <c r="P23" s="67">
        <v>3311</v>
      </c>
      <c r="Q23" s="67">
        <v>3269</v>
      </c>
      <c r="R23" s="67">
        <v>5209</v>
      </c>
      <c r="S23" s="67">
        <v>547932</v>
      </c>
      <c r="T23" s="61">
        <f t="shared" si="0"/>
        <v>1365317</v>
      </c>
      <c r="U23" s="52"/>
    </row>
    <row r="24" spans="2:21" ht="22.5" customHeight="1">
      <c r="B24" s="52" t="s">
        <v>80</v>
      </c>
      <c r="C24" s="58"/>
      <c r="D24" s="58"/>
      <c r="E24" s="58"/>
      <c r="F24" s="66">
        <v>15506479</v>
      </c>
      <c r="G24" s="67">
        <v>6948353</v>
      </c>
      <c r="H24" s="67">
        <v>5924781</v>
      </c>
      <c r="I24" s="67">
        <v>3510789</v>
      </c>
      <c r="J24" s="67">
        <v>4595394</v>
      </c>
      <c r="K24" s="67">
        <v>4302673</v>
      </c>
      <c r="L24" s="67">
        <v>1792799</v>
      </c>
      <c r="M24" s="67">
        <v>904107</v>
      </c>
      <c r="N24" s="67">
        <v>1079633</v>
      </c>
      <c r="O24" s="67">
        <v>3412720</v>
      </c>
      <c r="P24" s="67">
        <v>553125</v>
      </c>
      <c r="Q24" s="67">
        <v>568803</v>
      </c>
      <c r="R24" s="67">
        <v>881590</v>
      </c>
      <c r="S24" s="67">
        <v>4657156</v>
      </c>
      <c r="T24" s="61">
        <f t="shared" si="0"/>
        <v>54638402</v>
      </c>
      <c r="U24" s="52"/>
    </row>
    <row r="25" spans="2:21" ht="22.5" customHeight="1">
      <c r="B25" s="52"/>
      <c r="C25" s="49" t="s">
        <v>81</v>
      </c>
      <c r="D25" s="62"/>
      <c r="E25" s="62"/>
      <c r="F25" s="63">
        <v>14865218</v>
      </c>
      <c r="G25" s="64">
        <v>6452521</v>
      </c>
      <c r="H25" s="64">
        <v>5272932</v>
      </c>
      <c r="I25" s="64">
        <v>3424067</v>
      </c>
      <c r="J25" s="64">
        <v>3780589</v>
      </c>
      <c r="K25" s="64">
        <v>4057286</v>
      </c>
      <c r="L25" s="64">
        <v>1704014</v>
      </c>
      <c r="M25" s="64">
        <v>881124</v>
      </c>
      <c r="N25" s="64">
        <v>1068301</v>
      </c>
      <c r="O25" s="64">
        <v>3240433</v>
      </c>
      <c r="P25" s="64">
        <v>541208</v>
      </c>
      <c r="Q25" s="64">
        <v>543720</v>
      </c>
      <c r="R25" s="64">
        <v>868407</v>
      </c>
      <c r="S25" s="64">
        <v>3989270</v>
      </c>
      <c r="T25" s="65">
        <f t="shared" si="0"/>
        <v>50689090</v>
      </c>
      <c r="U25" s="52"/>
    </row>
    <row r="26" spans="2:21" ht="22.5" customHeight="1">
      <c r="B26" s="52"/>
      <c r="D26" s="62" t="s">
        <v>82</v>
      </c>
      <c r="E26" s="62"/>
      <c r="F26" s="63">
        <v>6705642</v>
      </c>
      <c r="G26" s="64">
        <v>3818889</v>
      </c>
      <c r="H26" s="64">
        <v>2736314</v>
      </c>
      <c r="I26" s="64">
        <v>1970607</v>
      </c>
      <c r="J26" s="64">
        <v>1668537</v>
      </c>
      <c r="K26" s="64">
        <v>2150885</v>
      </c>
      <c r="L26" s="64">
        <v>781456</v>
      </c>
      <c r="M26" s="64">
        <v>479508</v>
      </c>
      <c r="N26" s="64">
        <v>579592</v>
      </c>
      <c r="O26" s="64">
        <v>1835749</v>
      </c>
      <c r="P26" s="64">
        <v>353921</v>
      </c>
      <c r="Q26" s="64">
        <v>317615</v>
      </c>
      <c r="R26" s="64">
        <v>562647</v>
      </c>
      <c r="S26" s="64">
        <v>2108204</v>
      </c>
      <c r="T26" s="65">
        <f t="shared" si="0"/>
        <v>26069566</v>
      </c>
      <c r="U26" s="52"/>
    </row>
    <row r="27" spans="2:21" ht="22.5" customHeight="1">
      <c r="B27" s="52"/>
      <c r="D27" s="62" t="s">
        <v>83</v>
      </c>
      <c r="E27" s="62"/>
      <c r="F27" s="63">
        <v>4916630</v>
      </c>
      <c r="G27" s="64">
        <v>1441868</v>
      </c>
      <c r="H27" s="64">
        <v>1142558</v>
      </c>
      <c r="I27" s="64">
        <v>676493</v>
      </c>
      <c r="J27" s="64">
        <v>701654</v>
      </c>
      <c r="K27" s="64">
        <v>985851</v>
      </c>
      <c r="L27" s="64">
        <v>467613</v>
      </c>
      <c r="M27" s="64">
        <v>232556</v>
      </c>
      <c r="N27" s="64">
        <v>337403</v>
      </c>
      <c r="O27" s="64">
        <v>626071</v>
      </c>
      <c r="P27" s="64">
        <v>131816</v>
      </c>
      <c r="Q27" s="64">
        <v>54167</v>
      </c>
      <c r="R27" s="64">
        <v>68112</v>
      </c>
      <c r="S27" s="64">
        <v>881740</v>
      </c>
      <c r="T27" s="65">
        <f t="shared" si="0"/>
        <v>12664532</v>
      </c>
      <c r="U27" s="52"/>
    </row>
    <row r="28" spans="2:21" ht="22.5" customHeight="1">
      <c r="B28" s="52"/>
      <c r="D28" s="62" t="s">
        <v>84</v>
      </c>
      <c r="E28" s="62"/>
      <c r="F28" s="63">
        <v>694923</v>
      </c>
      <c r="G28" s="64">
        <v>334930</v>
      </c>
      <c r="H28" s="64">
        <v>475906</v>
      </c>
      <c r="I28" s="64">
        <v>103838</v>
      </c>
      <c r="J28" s="64">
        <v>461522</v>
      </c>
      <c r="K28" s="64">
        <v>234303</v>
      </c>
      <c r="L28" s="64">
        <v>136030</v>
      </c>
      <c r="M28" s="64">
        <v>81733</v>
      </c>
      <c r="N28" s="64">
        <v>17183</v>
      </c>
      <c r="O28" s="64">
        <v>170152</v>
      </c>
      <c r="P28" s="64">
        <v>24851</v>
      </c>
      <c r="Q28" s="64">
        <v>45238</v>
      </c>
      <c r="R28" s="64">
        <v>53200</v>
      </c>
      <c r="S28" s="64">
        <v>294754</v>
      </c>
      <c r="T28" s="65">
        <f t="shared" si="0"/>
        <v>3128563</v>
      </c>
      <c r="U28" s="52"/>
    </row>
    <row r="29" spans="2:21" ht="22.5" customHeight="1">
      <c r="B29" s="52"/>
      <c r="C29" s="58"/>
      <c r="D29" s="58" t="s">
        <v>85</v>
      </c>
      <c r="E29" s="58"/>
      <c r="F29" s="66">
        <v>2548023</v>
      </c>
      <c r="G29" s="67">
        <v>856834</v>
      </c>
      <c r="H29" s="67">
        <v>918154</v>
      </c>
      <c r="I29" s="67">
        <v>673129</v>
      </c>
      <c r="J29" s="67">
        <v>948876</v>
      </c>
      <c r="K29" s="67">
        <v>686247</v>
      </c>
      <c r="L29" s="67">
        <v>318915</v>
      </c>
      <c r="M29" s="67">
        <v>87327</v>
      </c>
      <c r="N29" s="67">
        <v>134123</v>
      </c>
      <c r="O29" s="67">
        <v>608461</v>
      </c>
      <c r="P29" s="67">
        <v>30620</v>
      </c>
      <c r="Q29" s="67">
        <v>126700</v>
      </c>
      <c r="R29" s="67">
        <v>184448</v>
      </c>
      <c r="S29" s="67">
        <v>704572</v>
      </c>
      <c r="T29" s="61">
        <f t="shared" si="0"/>
        <v>8826429</v>
      </c>
      <c r="U29" s="52"/>
    </row>
    <row r="30" spans="2:21" ht="22.5" customHeight="1">
      <c r="B30" s="52"/>
      <c r="C30" s="49" t="s">
        <v>86</v>
      </c>
      <c r="D30" s="62"/>
      <c r="E30" s="62"/>
      <c r="F30" s="63">
        <v>572466</v>
      </c>
      <c r="G30" s="64">
        <v>495832</v>
      </c>
      <c r="H30" s="64">
        <v>651840</v>
      </c>
      <c r="I30" s="64">
        <v>84343</v>
      </c>
      <c r="J30" s="64">
        <v>814043</v>
      </c>
      <c r="K30" s="64">
        <v>245387</v>
      </c>
      <c r="L30" s="64">
        <v>88785</v>
      </c>
      <c r="M30" s="64">
        <v>22983</v>
      </c>
      <c r="N30" s="64">
        <v>11332</v>
      </c>
      <c r="O30" s="64">
        <v>122094</v>
      </c>
      <c r="P30" s="64">
        <v>11917</v>
      </c>
      <c r="Q30" s="64">
        <v>25083</v>
      </c>
      <c r="R30" s="64">
        <v>13183</v>
      </c>
      <c r="S30" s="64">
        <v>667886</v>
      </c>
      <c r="T30" s="65">
        <f t="shared" si="0"/>
        <v>3827174</v>
      </c>
      <c r="U30" s="52"/>
    </row>
    <row r="31" spans="2:21" ht="22.5" customHeight="1">
      <c r="B31" s="52"/>
      <c r="D31" s="62" t="s">
        <v>87</v>
      </c>
      <c r="E31" s="62"/>
      <c r="F31" s="63">
        <v>48020</v>
      </c>
      <c r="G31" s="64">
        <v>64050</v>
      </c>
      <c r="H31" s="64">
        <v>348153</v>
      </c>
      <c r="I31" s="64">
        <v>13565</v>
      </c>
      <c r="J31" s="64">
        <v>294459</v>
      </c>
      <c r="K31" s="64">
        <v>135127</v>
      </c>
      <c r="L31" s="64">
        <v>43673</v>
      </c>
      <c r="M31" s="64">
        <v>20589</v>
      </c>
      <c r="N31" s="64">
        <v>10972</v>
      </c>
      <c r="O31" s="64">
        <v>55055</v>
      </c>
      <c r="P31" s="64">
        <v>4268</v>
      </c>
      <c r="Q31" s="64">
        <v>16206</v>
      </c>
      <c r="R31" s="64">
        <v>4786</v>
      </c>
      <c r="S31" s="64">
        <v>103156</v>
      </c>
      <c r="T31" s="65">
        <f t="shared" si="0"/>
        <v>1162079</v>
      </c>
      <c r="U31" s="52"/>
    </row>
    <row r="32" spans="2:21" ht="22.5" customHeight="1">
      <c r="B32" s="52"/>
      <c r="D32" s="62" t="s">
        <v>88</v>
      </c>
      <c r="E32" s="62"/>
      <c r="F32" s="63">
        <v>0</v>
      </c>
      <c r="G32" s="64">
        <v>0</v>
      </c>
      <c r="H32" s="64">
        <v>0</v>
      </c>
      <c r="I32" s="64">
        <v>0</v>
      </c>
      <c r="J32" s="64">
        <v>0</v>
      </c>
      <c r="K32" s="64">
        <v>0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5">
        <f t="shared" si="0"/>
        <v>0</v>
      </c>
      <c r="U32" s="52"/>
    </row>
    <row r="33" spans="2:21" ht="22.5" customHeight="1">
      <c r="B33" s="52"/>
      <c r="D33" s="62" t="s">
        <v>89</v>
      </c>
      <c r="E33" s="62"/>
      <c r="F33" s="63">
        <v>139431</v>
      </c>
      <c r="G33" s="64">
        <v>0</v>
      </c>
      <c r="H33" s="64">
        <v>0</v>
      </c>
      <c r="I33" s="64">
        <v>0</v>
      </c>
      <c r="J33" s="64">
        <v>146612</v>
      </c>
      <c r="K33" s="64">
        <v>0</v>
      </c>
      <c r="L33" s="64">
        <v>0</v>
      </c>
      <c r="M33" s="64">
        <v>0</v>
      </c>
      <c r="N33" s="64">
        <v>0</v>
      </c>
      <c r="O33" s="64">
        <v>0</v>
      </c>
      <c r="P33" s="64">
        <v>0</v>
      </c>
      <c r="Q33" s="64">
        <v>0</v>
      </c>
      <c r="R33" s="64">
        <v>0</v>
      </c>
      <c r="S33" s="64">
        <v>0</v>
      </c>
      <c r="T33" s="65">
        <f t="shared" si="0"/>
        <v>286043</v>
      </c>
      <c r="U33" s="52"/>
    </row>
    <row r="34" spans="2:21" ht="22.5" customHeight="1">
      <c r="B34" s="52"/>
      <c r="D34" s="62" t="s">
        <v>90</v>
      </c>
      <c r="E34" s="62"/>
      <c r="F34" s="63">
        <v>33386</v>
      </c>
      <c r="G34" s="64">
        <v>284356</v>
      </c>
      <c r="H34" s="64">
        <v>141088</v>
      </c>
      <c r="I34" s="64">
        <v>0</v>
      </c>
      <c r="J34" s="64">
        <v>0</v>
      </c>
      <c r="K34" s="64">
        <v>6713</v>
      </c>
      <c r="L34" s="64">
        <v>2243</v>
      </c>
      <c r="M34" s="64">
        <v>0</v>
      </c>
      <c r="N34" s="64">
        <v>0</v>
      </c>
      <c r="O34" s="64">
        <v>0</v>
      </c>
      <c r="P34" s="64">
        <v>0</v>
      </c>
      <c r="Q34" s="64">
        <v>0</v>
      </c>
      <c r="R34" s="64">
        <v>0</v>
      </c>
      <c r="S34" s="64">
        <v>16166</v>
      </c>
      <c r="T34" s="65">
        <f t="shared" si="0"/>
        <v>483952</v>
      </c>
      <c r="U34" s="52"/>
    </row>
    <row r="35" spans="2:21" ht="22.5" customHeight="1">
      <c r="B35" s="69"/>
      <c r="C35" s="58"/>
      <c r="D35" s="58" t="s">
        <v>91</v>
      </c>
      <c r="E35" s="58"/>
      <c r="F35" s="66">
        <v>351629</v>
      </c>
      <c r="G35" s="67">
        <v>147426</v>
      </c>
      <c r="H35" s="67">
        <v>162599</v>
      </c>
      <c r="I35" s="67">
        <v>70778</v>
      </c>
      <c r="J35" s="67">
        <v>372972</v>
      </c>
      <c r="K35" s="67">
        <v>103547</v>
      </c>
      <c r="L35" s="67">
        <v>42869</v>
      </c>
      <c r="M35" s="67">
        <v>2394</v>
      </c>
      <c r="N35" s="67">
        <v>360</v>
      </c>
      <c r="O35" s="67">
        <v>67039</v>
      </c>
      <c r="P35" s="67">
        <v>7649</v>
      </c>
      <c r="Q35" s="67">
        <v>8877</v>
      </c>
      <c r="R35" s="67">
        <v>8397</v>
      </c>
      <c r="S35" s="67">
        <v>548564</v>
      </c>
      <c r="T35" s="61">
        <f t="shared" si="0"/>
        <v>1895100</v>
      </c>
      <c r="U35" s="52"/>
    </row>
    <row r="36" spans="2:21" ht="22.5" customHeight="1">
      <c r="B36" s="69" t="s">
        <v>92</v>
      </c>
      <c r="C36" s="58"/>
      <c r="D36" s="58"/>
      <c r="E36" s="58"/>
      <c r="F36" s="66">
        <v>60416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1">
        <f t="shared" si="0"/>
        <v>60416</v>
      </c>
      <c r="U36" s="52"/>
    </row>
    <row r="37" spans="2:21" ht="22.5" customHeight="1">
      <c r="B37" s="69" t="s">
        <v>93</v>
      </c>
      <c r="C37" s="58"/>
      <c r="D37" s="58"/>
      <c r="E37" s="58"/>
      <c r="F37" s="66">
        <v>0</v>
      </c>
      <c r="G37" s="67">
        <v>341787</v>
      </c>
      <c r="H37" s="67">
        <v>710261</v>
      </c>
      <c r="I37" s="67">
        <v>145967</v>
      </c>
      <c r="J37" s="67">
        <v>669584</v>
      </c>
      <c r="K37" s="67">
        <v>120449</v>
      </c>
      <c r="L37" s="67">
        <v>0</v>
      </c>
      <c r="M37" s="67">
        <v>68185</v>
      </c>
      <c r="N37" s="67">
        <v>36664</v>
      </c>
      <c r="O37" s="67">
        <v>132070</v>
      </c>
      <c r="P37" s="67">
        <v>47894</v>
      </c>
      <c r="Q37" s="67">
        <v>55728</v>
      </c>
      <c r="R37" s="67">
        <v>194970</v>
      </c>
      <c r="S37" s="67">
        <v>209354</v>
      </c>
      <c r="T37" s="61">
        <f t="shared" si="0"/>
        <v>2732913</v>
      </c>
      <c r="U37" s="52"/>
    </row>
    <row r="38" spans="2:21" ht="22.5" customHeight="1">
      <c r="B38" s="52" t="s">
        <v>94</v>
      </c>
      <c r="C38" s="58"/>
      <c r="D38" s="58"/>
      <c r="E38" s="58"/>
      <c r="F38" s="66">
        <v>16291</v>
      </c>
      <c r="G38" s="67">
        <v>0</v>
      </c>
      <c r="H38" s="67">
        <v>650000</v>
      </c>
      <c r="I38" s="67">
        <v>0</v>
      </c>
      <c r="J38" s="67">
        <v>24712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1">
        <f t="shared" si="0"/>
        <v>691003</v>
      </c>
      <c r="U38" s="52"/>
    </row>
    <row r="39" spans="2:21" ht="22.5" customHeight="1">
      <c r="B39" s="52"/>
      <c r="C39" s="58" t="s">
        <v>95</v>
      </c>
      <c r="D39" s="58"/>
      <c r="E39" s="58"/>
      <c r="F39" s="66">
        <v>0</v>
      </c>
      <c r="G39" s="67">
        <v>0</v>
      </c>
      <c r="H39" s="67">
        <v>650000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1">
        <f t="shared" si="0"/>
        <v>650000</v>
      </c>
      <c r="U39" s="52"/>
    </row>
    <row r="40" spans="2:21" ht="22.5" customHeight="1">
      <c r="B40" s="52"/>
      <c r="C40" s="58" t="s">
        <v>96</v>
      </c>
      <c r="D40" s="58"/>
      <c r="E40" s="58"/>
      <c r="F40" s="66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1">
        <f t="shared" si="0"/>
        <v>0</v>
      </c>
      <c r="U40" s="52"/>
    </row>
    <row r="41" spans="2:21" ht="22.5" customHeight="1">
      <c r="B41" s="69"/>
      <c r="C41" s="58" t="s">
        <v>97</v>
      </c>
      <c r="D41" s="58"/>
      <c r="E41" s="58"/>
      <c r="F41" s="66">
        <v>16291</v>
      </c>
      <c r="G41" s="67">
        <v>0</v>
      </c>
      <c r="H41" s="67">
        <v>0</v>
      </c>
      <c r="I41" s="67">
        <v>0</v>
      </c>
      <c r="J41" s="67">
        <v>24712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1">
        <f t="shared" si="0"/>
        <v>41003</v>
      </c>
      <c r="U41" s="52"/>
    </row>
    <row r="42" spans="2:21" ht="22.5" customHeight="1">
      <c r="B42" s="52" t="s">
        <v>98</v>
      </c>
      <c r="C42" s="58"/>
      <c r="D42" s="58"/>
      <c r="E42" s="58"/>
      <c r="F42" s="66">
        <v>68795</v>
      </c>
      <c r="G42" s="67">
        <v>0</v>
      </c>
      <c r="H42" s="67">
        <v>9</v>
      </c>
      <c r="I42" s="67">
        <v>2379</v>
      </c>
      <c r="J42" s="67">
        <v>762</v>
      </c>
      <c r="K42" s="67">
        <v>0</v>
      </c>
      <c r="L42" s="67">
        <v>0</v>
      </c>
      <c r="M42" s="67">
        <v>0</v>
      </c>
      <c r="N42" s="67">
        <v>0</v>
      </c>
      <c r="O42" s="67">
        <v>50193</v>
      </c>
      <c r="P42" s="67">
        <v>0</v>
      </c>
      <c r="Q42" s="67">
        <v>0</v>
      </c>
      <c r="R42" s="67">
        <v>0</v>
      </c>
      <c r="S42" s="67">
        <v>0</v>
      </c>
      <c r="T42" s="61">
        <f t="shared" si="0"/>
        <v>122138</v>
      </c>
      <c r="U42" s="52"/>
    </row>
    <row r="43" spans="2:21" ht="22.5" customHeight="1">
      <c r="B43" s="52"/>
      <c r="C43" s="58" t="s">
        <v>99</v>
      </c>
      <c r="D43" s="58"/>
      <c r="E43" s="58"/>
      <c r="F43" s="66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1">
        <f t="shared" si="0"/>
        <v>0</v>
      </c>
      <c r="U43" s="52"/>
    </row>
    <row r="44" spans="2:21" ht="22.5" customHeight="1">
      <c r="B44" s="69"/>
      <c r="C44" s="58" t="s">
        <v>100</v>
      </c>
      <c r="D44" s="58"/>
      <c r="E44" s="58"/>
      <c r="F44" s="66">
        <v>68795</v>
      </c>
      <c r="G44" s="67">
        <v>0</v>
      </c>
      <c r="H44" s="67">
        <v>9</v>
      </c>
      <c r="I44" s="67">
        <v>2379</v>
      </c>
      <c r="J44" s="67">
        <v>762</v>
      </c>
      <c r="K44" s="67">
        <v>0</v>
      </c>
      <c r="L44" s="67">
        <v>0</v>
      </c>
      <c r="M44" s="67">
        <v>0</v>
      </c>
      <c r="N44" s="67">
        <v>0</v>
      </c>
      <c r="O44" s="67">
        <v>50193</v>
      </c>
      <c r="P44" s="67">
        <v>0</v>
      </c>
      <c r="Q44" s="67">
        <v>0</v>
      </c>
      <c r="R44" s="67">
        <v>0</v>
      </c>
      <c r="S44" s="67">
        <v>0</v>
      </c>
      <c r="T44" s="61">
        <f t="shared" si="0"/>
        <v>122138</v>
      </c>
      <c r="U44" s="52"/>
    </row>
    <row r="45" spans="2:21" ht="22.5" customHeight="1">
      <c r="B45" s="69" t="s">
        <v>101</v>
      </c>
      <c r="C45" s="58"/>
      <c r="D45" s="58"/>
      <c r="E45" s="58"/>
      <c r="F45" s="66">
        <v>7912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1">
        <f t="shared" si="0"/>
        <v>7912</v>
      </c>
      <c r="U45" s="52"/>
    </row>
    <row r="46" spans="2:21" ht="22.5" customHeight="1">
      <c r="B46" s="69" t="s">
        <v>102</v>
      </c>
      <c r="C46" s="58"/>
      <c r="D46" s="58"/>
      <c r="E46" s="58"/>
      <c r="F46" s="66">
        <v>0</v>
      </c>
      <c r="G46" s="67">
        <v>341787</v>
      </c>
      <c r="H46" s="67">
        <v>60270</v>
      </c>
      <c r="I46" s="67">
        <v>148346</v>
      </c>
      <c r="J46" s="67">
        <v>645634</v>
      </c>
      <c r="K46" s="67">
        <v>120449</v>
      </c>
      <c r="L46" s="67">
        <v>0</v>
      </c>
      <c r="M46" s="67">
        <v>68185</v>
      </c>
      <c r="N46" s="67">
        <v>36664</v>
      </c>
      <c r="O46" s="67">
        <v>182263</v>
      </c>
      <c r="P46" s="67">
        <v>47894</v>
      </c>
      <c r="Q46" s="67">
        <v>55728</v>
      </c>
      <c r="R46" s="67">
        <v>194970</v>
      </c>
      <c r="S46" s="67">
        <v>209354</v>
      </c>
      <c r="T46" s="61">
        <f t="shared" si="0"/>
        <v>2111544</v>
      </c>
      <c r="U46" s="52"/>
    </row>
    <row r="47" spans="2:21" ht="22.5" customHeight="1">
      <c r="B47" s="52" t="s">
        <v>103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2"/>
      <c r="U47" s="52"/>
    </row>
    <row r="48" spans="2:21" ht="22.5" customHeight="1">
      <c r="B48" s="69" t="s">
        <v>104</v>
      </c>
      <c r="C48" s="58"/>
      <c r="D48" s="58"/>
      <c r="E48" s="58"/>
      <c r="F48" s="66">
        <v>-1696071</v>
      </c>
      <c r="G48" s="67">
        <v>-1460147</v>
      </c>
      <c r="H48" s="67">
        <v>-6522268</v>
      </c>
      <c r="I48" s="67">
        <v>-2186075</v>
      </c>
      <c r="J48" s="67">
        <v>-5725159</v>
      </c>
      <c r="K48" s="67">
        <v>-2804641</v>
      </c>
      <c r="L48" s="67">
        <v>74886</v>
      </c>
      <c r="M48" s="67">
        <v>-1169889</v>
      </c>
      <c r="N48" s="67">
        <v>-382005</v>
      </c>
      <c r="O48" s="67">
        <v>-925474</v>
      </c>
      <c r="P48" s="67">
        <v>-10669</v>
      </c>
      <c r="Q48" s="67">
        <v>-14965</v>
      </c>
      <c r="R48" s="67">
        <v>-608448</v>
      </c>
      <c r="S48" s="67">
        <v>361800</v>
      </c>
      <c r="T48" s="353">
        <f t="shared" si="0"/>
        <v>-23069125</v>
      </c>
      <c r="U48" s="52"/>
    </row>
    <row r="49" spans="2:21" ht="22.5" customHeight="1">
      <c r="B49" s="52" t="s">
        <v>105</v>
      </c>
      <c r="F49" s="70"/>
      <c r="G49" s="71"/>
      <c r="H49" s="350"/>
      <c r="I49" s="350"/>
      <c r="J49" s="350"/>
      <c r="K49" s="350"/>
      <c r="L49" s="350"/>
      <c r="M49" s="350"/>
      <c r="N49" s="350"/>
      <c r="O49" s="350"/>
      <c r="P49" s="350"/>
      <c r="Q49" s="350"/>
      <c r="R49" s="350"/>
      <c r="S49" s="350"/>
      <c r="T49" s="72"/>
      <c r="U49" s="52"/>
    </row>
    <row r="50" spans="2:21" ht="22.5" customHeight="1" thickBot="1">
      <c r="B50" s="56" t="s">
        <v>104</v>
      </c>
      <c r="C50" s="50"/>
      <c r="D50" s="50"/>
      <c r="E50" s="50"/>
      <c r="F50" s="351">
        <v>-1688159</v>
      </c>
      <c r="G50" s="352">
        <v>-1801934</v>
      </c>
      <c r="H50" s="354">
        <v>-6582538</v>
      </c>
      <c r="I50" s="354">
        <v>-2334421</v>
      </c>
      <c r="J50" s="354">
        <v>-6370793</v>
      </c>
      <c r="K50" s="354">
        <v>-2925090</v>
      </c>
      <c r="L50" s="354">
        <v>74886</v>
      </c>
      <c r="M50" s="354">
        <v>-1238074</v>
      </c>
      <c r="N50" s="354">
        <v>-418669</v>
      </c>
      <c r="O50" s="354">
        <v>-1107737</v>
      </c>
      <c r="P50" s="354">
        <v>-58563</v>
      </c>
      <c r="Q50" s="354">
        <v>-70693</v>
      </c>
      <c r="R50" s="354">
        <v>-803418</v>
      </c>
      <c r="S50" s="354">
        <v>152446</v>
      </c>
      <c r="T50" s="355">
        <f>SUM(F50:S50)</f>
        <v>-25172757</v>
      </c>
      <c r="U50" s="52"/>
    </row>
    <row r="51" ht="22.5" customHeight="1"/>
    <row r="52" spans="6:21" ht="17.25"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4"/>
    </row>
    <row r="53" spans="6:21" ht="17.25"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</row>
    <row r="55" spans="6:20" ht="17.25"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</sheetData>
  <printOptions/>
  <pageMargins left="0.7874015748031497" right="0" top="0.7086614173228347" bottom="0.7086614173228347" header="0.5118110236220472" footer="0.5118110236220472"/>
  <pageSetup horizontalDpi="300" verticalDpi="3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T49"/>
  <sheetViews>
    <sheetView showZeros="0" defaultGridColor="0" zoomScale="60" zoomScaleNormal="60" colorId="22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66015625" defaultRowHeight="18"/>
  <cols>
    <col min="1" max="1" width="1.66015625" style="75" customWidth="1"/>
    <col min="2" max="2" width="4.66015625" style="75" customWidth="1"/>
    <col min="3" max="3" width="6.66015625" style="75" customWidth="1"/>
    <col min="4" max="4" width="20.66015625" style="75" customWidth="1"/>
    <col min="5" max="10" width="12.5" style="75" customWidth="1"/>
    <col min="11" max="13" width="10.66015625" style="75" customWidth="1"/>
    <col min="14" max="14" width="12.5" style="75" customWidth="1"/>
    <col min="15" max="17" width="10.66015625" style="75" customWidth="1"/>
    <col min="18" max="18" width="12.16015625" style="75" customWidth="1"/>
    <col min="19" max="19" width="12.83203125" style="75" customWidth="1"/>
    <col min="20" max="20" width="1.66015625" style="75" customWidth="1"/>
    <col min="21" max="16384" width="8.66015625" style="75" customWidth="1"/>
  </cols>
  <sheetData>
    <row r="1" ht="22.5" customHeight="1">
      <c r="B1" s="314" t="s">
        <v>0</v>
      </c>
    </row>
    <row r="2" ht="22.5" customHeight="1"/>
    <row r="3" spans="2:19" ht="22.5" customHeight="1" thickBot="1">
      <c r="B3" s="76" t="s">
        <v>106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7" t="s">
        <v>59</v>
      </c>
    </row>
    <row r="4" spans="2:20" ht="22.5" customHeight="1">
      <c r="B4" s="78"/>
      <c r="E4" s="78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8"/>
    </row>
    <row r="5" spans="2:20" ht="22.5" customHeight="1">
      <c r="B5" s="78"/>
      <c r="D5" s="75" t="s">
        <v>107</v>
      </c>
      <c r="E5" s="80" t="s">
        <v>3</v>
      </c>
      <c r="F5" s="81" t="s">
        <v>4</v>
      </c>
      <c r="G5" s="81" t="s">
        <v>5</v>
      </c>
      <c r="H5" s="81" t="s">
        <v>6</v>
      </c>
      <c r="I5" s="81" t="s">
        <v>7</v>
      </c>
      <c r="J5" s="81" t="s">
        <v>8</v>
      </c>
      <c r="K5" s="81" t="s">
        <v>9</v>
      </c>
      <c r="L5" s="257" t="s">
        <v>364</v>
      </c>
      <c r="M5" s="257" t="s">
        <v>364</v>
      </c>
      <c r="N5" s="257" t="s">
        <v>365</v>
      </c>
      <c r="O5" s="81" t="s">
        <v>366</v>
      </c>
      <c r="P5" s="81" t="s">
        <v>10</v>
      </c>
      <c r="Q5" s="81" t="s">
        <v>367</v>
      </c>
      <c r="R5" s="328" t="s">
        <v>11</v>
      </c>
      <c r="S5" s="79"/>
      <c r="T5" s="78"/>
    </row>
    <row r="6" spans="2:20" ht="22.5" customHeight="1">
      <c r="B6" s="78"/>
      <c r="E6" s="78"/>
      <c r="F6" s="79"/>
      <c r="G6" s="79"/>
      <c r="H6" s="79"/>
      <c r="I6" s="79"/>
      <c r="J6" s="79"/>
      <c r="K6" s="79"/>
      <c r="L6" s="81"/>
      <c r="M6" s="81"/>
      <c r="N6" s="79"/>
      <c r="O6" s="81"/>
      <c r="P6" s="81"/>
      <c r="Q6" s="79"/>
      <c r="R6" s="81"/>
      <c r="S6" s="81" t="s">
        <v>12</v>
      </c>
      <c r="T6" s="78"/>
    </row>
    <row r="7" spans="2:20" ht="22.5" customHeight="1">
      <c r="B7" s="78" t="s">
        <v>108</v>
      </c>
      <c r="E7" s="80" t="s">
        <v>369</v>
      </c>
      <c r="F7" s="328" t="s">
        <v>369</v>
      </c>
      <c r="G7" s="328"/>
      <c r="H7" s="328"/>
      <c r="I7" s="328"/>
      <c r="J7" s="328"/>
      <c r="K7" s="329" t="s">
        <v>383</v>
      </c>
      <c r="L7" s="336" t="s">
        <v>384</v>
      </c>
      <c r="M7" s="336" t="s">
        <v>385</v>
      </c>
      <c r="N7" s="333" t="s">
        <v>376</v>
      </c>
      <c r="O7" s="328" t="s">
        <v>15</v>
      </c>
      <c r="P7" s="328" t="s">
        <v>15</v>
      </c>
      <c r="Q7" s="333" t="s">
        <v>380</v>
      </c>
      <c r="R7" s="330"/>
      <c r="S7" s="79"/>
      <c r="T7" s="78"/>
    </row>
    <row r="8" spans="2:20" ht="22.5" customHeight="1" thickBot="1">
      <c r="B8" s="82"/>
      <c r="C8" s="76"/>
      <c r="D8" s="76"/>
      <c r="E8" s="83" t="s">
        <v>371</v>
      </c>
      <c r="F8" s="331" t="s">
        <v>373</v>
      </c>
      <c r="G8" s="331" t="s">
        <v>16</v>
      </c>
      <c r="H8" s="331" t="s">
        <v>17</v>
      </c>
      <c r="I8" s="331" t="s">
        <v>62</v>
      </c>
      <c r="J8" s="331" t="s">
        <v>18</v>
      </c>
      <c r="K8" s="331" t="s">
        <v>19</v>
      </c>
      <c r="L8" s="332" t="s">
        <v>386</v>
      </c>
      <c r="M8" s="332" t="s">
        <v>387</v>
      </c>
      <c r="N8" s="331" t="s">
        <v>374</v>
      </c>
      <c r="O8" s="331" t="s">
        <v>63</v>
      </c>
      <c r="P8" s="331" t="s">
        <v>64</v>
      </c>
      <c r="Q8" s="331" t="s">
        <v>378</v>
      </c>
      <c r="R8" s="331" t="s">
        <v>20</v>
      </c>
      <c r="S8" s="84"/>
      <c r="T8" s="78"/>
    </row>
    <row r="9" spans="2:20" ht="22.5" customHeight="1">
      <c r="B9" s="80" t="s">
        <v>109</v>
      </c>
      <c r="C9" s="85" t="s">
        <v>110</v>
      </c>
      <c r="D9" s="86"/>
      <c r="E9" s="87">
        <v>2877610</v>
      </c>
      <c r="F9" s="88">
        <v>1621312</v>
      </c>
      <c r="G9" s="88">
        <v>1101293</v>
      </c>
      <c r="H9" s="88">
        <v>841613</v>
      </c>
      <c r="I9" s="88">
        <v>717171</v>
      </c>
      <c r="J9" s="88">
        <v>948710</v>
      </c>
      <c r="K9" s="88">
        <v>389146</v>
      </c>
      <c r="L9" s="88">
        <v>216446</v>
      </c>
      <c r="M9" s="88">
        <v>255714</v>
      </c>
      <c r="N9" s="88">
        <v>761209</v>
      </c>
      <c r="O9" s="88">
        <v>157152</v>
      </c>
      <c r="P9" s="88">
        <v>90806</v>
      </c>
      <c r="Q9" s="88">
        <v>272115</v>
      </c>
      <c r="R9" s="88">
        <v>975448</v>
      </c>
      <c r="S9" s="89">
        <f aca="true" t="shared" si="0" ref="S9:S49">SUM(E9:R9)</f>
        <v>11225745</v>
      </c>
      <c r="T9" s="78"/>
    </row>
    <row r="10" spans="2:20" ht="22.5" customHeight="1">
      <c r="B10" s="80" t="s">
        <v>51</v>
      </c>
      <c r="C10" s="85" t="s">
        <v>111</v>
      </c>
      <c r="D10" s="86"/>
      <c r="E10" s="90">
        <v>2535632</v>
      </c>
      <c r="F10" s="91">
        <v>1135317</v>
      </c>
      <c r="G10" s="91">
        <v>829899</v>
      </c>
      <c r="H10" s="91">
        <v>583656</v>
      </c>
      <c r="I10" s="91">
        <v>625322</v>
      </c>
      <c r="J10" s="91">
        <v>650954</v>
      </c>
      <c r="K10" s="91">
        <v>250120</v>
      </c>
      <c r="L10" s="91">
        <v>129271</v>
      </c>
      <c r="M10" s="91">
        <v>151856</v>
      </c>
      <c r="N10" s="91">
        <v>596903</v>
      </c>
      <c r="O10" s="91">
        <v>94241</v>
      </c>
      <c r="P10" s="91">
        <v>57505</v>
      </c>
      <c r="Q10" s="91">
        <v>112768</v>
      </c>
      <c r="R10" s="91">
        <v>741809</v>
      </c>
      <c r="S10" s="89">
        <f t="shared" si="0"/>
        <v>8495253</v>
      </c>
      <c r="T10" s="78"/>
    </row>
    <row r="11" spans="2:20" ht="22.5" customHeight="1">
      <c r="B11" s="80" t="s">
        <v>53</v>
      </c>
      <c r="C11" s="85" t="s">
        <v>112</v>
      </c>
      <c r="D11" s="86"/>
      <c r="E11" s="90">
        <v>28739</v>
      </c>
      <c r="F11" s="91">
        <v>469171</v>
      </c>
      <c r="G11" s="91">
        <v>398647</v>
      </c>
      <c r="H11" s="91">
        <v>121812</v>
      </c>
      <c r="I11" s="91">
        <v>120175</v>
      </c>
      <c r="J11" s="91">
        <v>240953</v>
      </c>
      <c r="K11" s="91">
        <v>43048</v>
      </c>
      <c r="L11" s="91">
        <v>66488</v>
      </c>
      <c r="M11" s="91">
        <v>99155</v>
      </c>
      <c r="N11" s="91">
        <v>115313</v>
      </c>
      <c r="O11" s="91">
        <v>34185</v>
      </c>
      <c r="P11" s="91">
        <v>131493</v>
      </c>
      <c r="Q11" s="91">
        <v>59806</v>
      </c>
      <c r="R11" s="91">
        <v>122507</v>
      </c>
      <c r="S11" s="89">
        <f t="shared" si="0"/>
        <v>2051492</v>
      </c>
      <c r="T11" s="78"/>
    </row>
    <row r="12" spans="2:20" ht="22.5" customHeight="1">
      <c r="B12" s="80" t="s">
        <v>113</v>
      </c>
      <c r="C12" s="85" t="s">
        <v>114</v>
      </c>
      <c r="D12" s="86"/>
      <c r="E12" s="90">
        <v>494670</v>
      </c>
      <c r="F12" s="91">
        <v>134268</v>
      </c>
      <c r="G12" s="91">
        <v>126127</v>
      </c>
      <c r="H12" s="91">
        <v>203992</v>
      </c>
      <c r="I12" s="91">
        <v>14420</v>
      </c>
      <c r="J12" s="91">
        <v>52015</v>
      </c>
      <c r="K12" s="91">
        <v>22376</v>
      </c>
      <c r="L12" s="91">
        <v>0</v>
      </c>
      <c r="M12" s="91">
        <v>0</v>
      </c>
      <c r="N12" s="91">
        <v>151028</v>
      </c>
      <c r="O12" s="91">
        <v>26677</v>
      </c>
      <c r="P12" s="91">
        <v>0</v>
      </c>
      <c r="Q12" s="91">
        <v>47893</v>
      </c>
      <c r="R12" s="91">
        <v>0</v>
      </c>
      <c r="S12" s="89">
        <f t="shared" si="0"/>
        <v>1273466</v>
      </c>
      <c r="T12" s="78"/>
    </row>
    <row r="13" spans="2:20" ht="22.5" customHeight="1">
      <c r="B13" s="80" t="s">
        <v>115</v>
      </c>
      <c r="C13" s="85" t="s">
        <v>116</v>
      </c>
      <c r="D13" s="86"/>
      <c r="E13" s="90">
        <v>768991</v>
      </c>
      <c r="F13" s="91">
        <v>458821</v>
      </c>
      <c r="G13" s="91">
        <v>280348</v>
      </c>
      <c r="H13" s="91">
        <v>219534</v>
      </c>
      <c r="I13" s="91">
        <v>191449</v>
      </c>
      <c r="J13" s="91">
        <v>258253</v>
      </c>
      <c r="K13" s="91">
        <v>76766</v>
      </c>
      <c r="L13" s="91">
        <v>67303</v>
      </c>
      <c r="M13" s="91">
        <v>72867</v>
      </c>
      <c r="N13" s="91">
        <v>211296</v>
      </c>
      <c r="O13" s="91">
        <v>41666</v>
      </c>
      <c r="P13" s="91">
        <v>37811</v>
      </c>
      <c r="Q13" s="91">
        <v>70065</v>
      </c>
      <c r="R13" s="91">
        <v>268440</v>
      </c>
      <c r="S13" s="89">
        <f t="shared" si="0"/>
        <v>3023610</v>
      </c>
      <c r="T13" s="78"/>
    </row>
    <row r="14" spans="2:20" ht="22.5" customHeight="1">
      <c r="B14" s="92" t="s">
        <v>117</v>
      </c>
      <c r="C14" s="93" t="s">
        <v>118</v>
      </c>
      <c r="D14" s="94"/>
      <c r="E14" s="95">
        <v>6705642</v>
      </c>
      <c r="F14" s="96">
        <v>3818889</v>
      </c>
      <c r="G14" s="96">
        <v>2736314</v>
      </c>
      <c r="H14" s="96">
        <v>1970607</v>
      </c>
      <c r="I14" s="96">
        <v>1668537</v>
      </c>
      <c r="J14" s="96">
        <v>2150885</v>
      </c>
      <c r="K14" s="96">
        <v>781456</v>
      </c>
      <c r="L14" s="96">
        <v>479508</v>
      </c>
      <c r="M14" s="96">
        <v>579592</v>
      </c>
      <c r="N14" s="96">
        <v>1835749</v>
      </c>
      <c r="O14" s="96">
        <v>353921</v>
      </c>
      <c r="P14" s="96">
        <v>317615</v>
      </c>
      <c r="Q14" s="96">
        <v>562647</v>
      </c>
      <c r="R14" s="96">
        <v>2108204</v>
      </c>
      <c r="S14" s="97">
        <f t="shared" si="0"/>
        <v>26069566</v>
      </c>
      <c r="T14" s="78"/>
    </row>
    <row r="15" spans="2:20" ht="22.5" customHeight="1">
      <c r="B15" s="78" t="s">
        <v>119</v>
      </c>
      <c r="C15" s="94"/>
      <c r="D15" s="94"/>
      <c r="E15" s="95">
        <v>48020</v>
      </c>
      <c r="F15" s="96">
        <v>64050</v>
      </c>
      <c r="G15" s="96">
        <v>348153</v>
      </c>
      <c r="H15" s="96">
        <v>13565</v>
      </c>
      <c r="I15" s="96">
        <v>294459</v>
      </c>
      <c r="J15" s="96">
        <v>135127</v>
      </c>
      <c r="K15" s="96">
        <v>43673</v>
      </c>
      <c r="L15" s="96">
        <v>20589</v>
      </c>
      <c r="M15" s="96">
        <v>10972</v>
      </c>
      <c r="N15" s="96">
        <v>55055</v>
      </c>
      <c r="O15" s="96">
        <v>4268</v>
      </c>
      <c r="P15" s="96">
        <v>16206</v>
      </c>
      <c r="Q15" s="96">
        <v>4786</v>
      </c>
      <c r="R15" s="96">
        <v>103156</v>
      </c>
      <c r="S15" s="97">
        <f t="shared" si="0"/>
        <v>1162079</v>
      </c>
      <c r="T15" s="78"/>
    </row>
    <row r="16" spans="2:20" ht="22.5" customHeight="1">
      <c r="B16" s="78"/>
      <c r="C16" s="85" t="s">
        <v>120</v>
      </c>
      <c r="D16" s="86"/>
      <c r="E16" s="90">
        <v>0</v>
      </c>
      <c r="F16" s="91">
        <v>4679</v>
      </c>
      <c r="G16" s="91">
        <v>11284</v>
      </c>
      <c r="H16" s="91">
        <v>956</v>
      </c>
      <c r="I16" s="91">
        <v>63</v>
      </c>
      <c r="J16" s="91">
        <v>0</v>
      </c>
      <c r="K16" s="91">
        <v>0</v>
      </c>
      <c r="L16" s="91">
        <v>308</v>
      </c>
      <c r="M16" s="91">
        <v>325</v>
      </c>
      <c r="N16" s="91">
        <v>0</v>
      </c>
      <c r="O16" s="91">
        <v>0</v>
      </c>
      <c r="P16" s="91">
        <v>3</v>
      </c>
      <c r="Q16" s="91">
        <v>0</v>
      </c>
      <c r="R16" s="91">
        <v>0</v>
      </c>
      <c r="S16" s="89">
        <f t="shared" si="0"/>
        <v>17618</v>
      </c>
      <c r="T16" s="78"/>
    </row>
    <row r="17" spans="2:20" ht="22.5" customHeight="1">
      <c r="B17" s="78"/>
      <c r="C17" s="85" t="s">
        <v>121</v>
      </c>
      <c r="D17" s="86"/>
      <c r="E17" s="90">
        <v>48020</v>
      </c>
      <c r="F17" s="91">
        <v>59371</v>
      </c>
      <c r="G17" s="91">
        <v>336869</v>
      </c>
      <c r="H17" s="91">
        <v>12609</v>
      </c>
      <c r="I17" s="91">
        <v>294396</v>
      </c>
      <c r="J17" s="91">
        <v>135127</v>
      </c>
      <c r="K17" s="91">
        <v>43673</v>
      </c>
      <c r="L17" s="91">
        <v>20281</v>
      </c>
      <c r="M17" s="91">
        <v>10647</v>
      </c>
      <c r="N17" s="91">
        <v>55055</v>
      </c>
      <c r="O17" s="91">
        <v>4268</v>
      </c>
      <c r="P17" s="91">
        <v>16203</v>
      </c>
      <c r="Q17" s="91">
        <v>4786</v>
      </c>
      <c r="R17" s="91">
        <v>103156</v>
      </c>
      <c r="S17" s="89">
        <f t="shared" si="0"/>
        <v>1144461</v>
      </c>
      <c r="T17" s="78"/>
    </row>
    <row r="18" spans="2:20" ht="22.5" customHeight="1">
      <c r="B18" s="98"/>
      <c r="C18" s="93" t="s">
        <v>122</v>
      </c>
      <c r="D18" s="94"/>
      <c r="E18" s="95">
        <v>0</v>
      </c>
      <c r="F18" s="96">
        <v>0</v>
      </c>
      <c r="G18" s="96">
        <v>0</v>
      </c>
      <c r="H18" s="96">
        <v>0</v>
      </c>
      <c r="I18" s="96">
        <v>0</v>
      </c>
      <c r="J18" s="96">
        <v>0</v>
      </c>
      <c r="K18" s="96">
        <v>0</v>
      </c>
      <c r="L18" s="96">
        <v>0</v>
      </c>
      <c r="M18" s="96">
        <v>0</v>
      </c>
      <c r="N18" s="96">
        <v>0</v>
      </c>
      <c r="O18" s="96">
        <v>0</v>
      </c>
      <c r="P18" s="96">
        <v>0</v>
      </c>
      <c r="Q18" s="96">
        <v>0</v>
      </c>
      <c r="R18" s="96">
        <v>0</v>
      </c>
      <c r="S18" s="97">
        <f t="shared" si="0"/>
        <v>0</v>
      </c>
      <c r="T18" s="78"/>
    </row>
    <row r="19" spans="2:20" ht="22.5" customHeight="1">
      <c r="B19" s="98" t="s">
        <v>123</v>
      </c>
      <c r="C19" s="94"/>
      <c r="D19" s="94"/>
      <c r="E19" s="95">
        <v>694923</v>
      </c>
      <c r="F19" s="96">
        <v>334930</v>
      </c>
      <c r="G19" s="96">
        <v>475906</v>
      </c>
      <c r="H19" s="96">
        <v>103838</v>
      </c>
      <c r="I19" s="96">
        <v>461522</v>
      </c>
      <c r="J19" s="96">
        <v>234303</v>
      </c>
      <c r="K19" s="96">
        <v>136030</v>
      </c>
      <c r="L19" s="96">
        <v>81733</v>
      </c>
      <c r="M19" s="96">
        <v>17183</v>
      </c>
      <c r="N19" s="96">
        <v>170152</v>
      </c>
      <c r="O19" s="96">
        <v>24851</v>
      </c>
      <c r="P19" s="96">
        <v>45238</v>
      </c>
      <c r="Q19" s="96">
        <v>53200</v>
      </c>
      <c r="R19" s="96">
        <v>294754</v>
      </c>
      <c r="S19" s="97">
        <f t="shared" si="0"/>
        <v>3128563</v>
      </c>
      <c r="T19" s="78"/>
    </row>
    <row r="20" spans="2:20" ht="22.5" customHeight="1">
      <c r="B20" s="98" t="s">
        <v>124</v>
      </c>
      <c r="C20" s="94"/>
      <c r="D20" s="94"/>
      <c r="E20" s="95">
        <v>281846</v>
      </c>
      <c r="F20" s="96">
        <v>91322</v>
      </c>
      <c r="G20" s="96">
        <v>89938</v>
      </c>
      <c r="H20" s="96">
        <v>46922</v>
      </c>
      <c r="I20" s="96">
        <v>136735</v>
      </c>
      <c r="J20" s="96">
        <v>58860</v>
      </c>
      <c r="K20" s="96">
        <v>32213</v>
      </c>
      <c r="L20" s="96">
        <v>12633</v>
      </c>
      <c r="M20" s="96">
        <v>16125</v>
      </c>
      <c r="N20" s="96">
        <v>65093</v>
      </c>
      <c r="O20" s="96">
        <v>4448</v>
      </c>
      <c r="P20" s="96">
        <v>11940</v>
      </c>
      <c r="Q20" s="96">
        <v>10108</v>
      </c>
      <c r="R20" s="96">
        <v>60111</v>
      </c>
      <c r="S20" s="97">
        <f t="shared" si="0"/>
        <v>918294</v>
      </c>
      <c r="T20" s="78"/>
    </row>
    <row r="21" spans="2:20" ht="22.5" customHeight="1">
      <c r="B21" s="98" t="s">
        <v>125</v>
      </c>
      <c r="C21" s="94"/>
      <c r="D21" s="94"/>
      <c r="E21" s="95">
        <v>9633</v>
      </c>
      <c r="F21" s="96">
        <v>6285</v>
      </c>
      <c r="G21" s="96">
        <v>9276</v>
      </c>
      <c r="H21" s="96">
        <v>3990</v>
      </c>
      <c r="I21" s="96">
        <v>6171</v>
      </c>
      <c r="J21" s="96">
        <v>3213</v>
      </c>
      <c r="K21" s="96">
        <v>2410</v>
      </c>
      <c r="L21" s="96">
        <v>1329</v>
      </c>
      <c r="M21" s="96">
        <v>1198</v>
      </c>
      <c r="N21" s="96">
        <v>4987</v>
      </c>
      <c r="O21" s="96">
        <v>595</v>
      </c>
      <c r="P21" s="96">
        <v>771</v>
      </c>
      <c r="Q21" s="96">
        <v>2065</v>
      </c>
      <c r="R21" s="96">
        <v>6493</v>
      </c>
      <c r="S21" s="97">
        <f t="shared" si="0"/>
        <v>58416</v>
      </c>
      <c r="T21" s="78"/>
    </row>
    <row r="22" spans="2:20" ht="22.5" customHeight="1">
      <c r="B22" s="98" t="s">
        <v>126</v>
      </c>
      <c r="C22" s="94"/>
      <c r="D22" s="94"/>
      <c r="E22" s="95">
        <v>183903</v>
      </c>
      <c r="F22" s="96">
        <v>53854</v>
      </c>
      <c r="G22" s="96">
        <v>64206</v>
      </c>
      <c r="H22" s="96">
        <v>38188</v>
      </c>
      <c r="I22" s="96">
        <v>75146</v>
      </c>
      <c r="J22" s="96">
        <v>38078</v>
      </c>
      <c r="K22" s="96">
        <v>29149</v>
      </c>
      <c r="L22" s="96">
        <v>3262</v>
      </c>
      <c r="M22" s="96">
        <v>5564</v>
      </c>
      <c r="N22" s="96">
        <v>75806</v>
      </c>
      <c r="O22" s="96">
        <v>1196</v>
      </c>
      <c r="P22" s="96">
        <v>3708</v>
      </c>
      <c r="Q22" s="96">
        <v>4030</v>
      </c>
      <c r="R22" s="96">
        <v>47043</v>
      </c>
      <c r="S22" s="97">
        <f t="shared" si="0"/>
        <v>623133</v>
      </c>
      <c r="T22" s="78"/>
    </row>
    <row r="23" spans="2:20" ht="22.5" customHeight="1">
      <c r="B23" s="98" t="s">
        <v>127</v>
      </c>
      <c r="C23" s="94"/>
      <c r="D23" s="94"/>
      <c r="E23" s="95">
        <v>1329994</v>
      </c>
      <c r="F23" s="96">
        <v>505517</v>
      </c>
      <c r="G23" s="96">
        <v>474988</v>
      </c>
      <c r="H23" s="96">
        <v>291672</v>
      </c>
      <c r="I23" s="96">
        <v>469694</v>
      </c>
      <c r="J23" s="96">
        <v>302229</v>
      </c>
      <c r="K23" s="96">
        <v>194230</v>
      </c>
      <c r="L23" s="96">
        <v>21716</v>
      </c>
      <c r="M23" s="96">
        <v>31702</v>
      </c>
      <c r="N23" s="96">
        <v>308433</v>
      </c>
      <c r="O23" s="96">
        <v>9960</v>
      </c>
      <c r="P23" s="96">
        <v>68644</v>
      </c>
      <c r="Q23" s="96">
        <v>85657</v>
      </c>
      <c r="R23" s="96">
        <v>252106</v>
      </c>
      <c r="S23" s="97">
        <f t="shared" si="0"/>
        <v>4346542</v>
      </c>
      <c r="T23" s="78"/>
    </row>
    <row r="24" spans="2:20" ht="22.5" customHeight="1">
      <c r="B24" s="78" t="s">
        <v>128</v>
      </c>
      <c r="C24" s="81" t="s">
        <v>129</v>
      </c>
      <c r="D24" s="85" t="s">
        <v>130</v>
      </c>
      <c r="E24" s="90">
        <v>637766</v>
      </c>
      <c r="F24" s="91">
        <v>157658</v>
      </c>
      <c r="G24" s="91">
        <v>194510</v>
      </c>
      <c r="H24" s="91">
        <v>65083</v>
      </c>
      <c r="I24" s="91">
        <v>104576</v>
      </c>
      <c r="J24" s="91">
        <v>123218</v>
      </c>
      <c r="K24" s="91">
        <v>205286</v>
      </c>
      <c r="L24" s="91">
        <v>184733</v>
      </c>
      <c r="M24" s="91">
        <v>191367</v>
      </c>
      <c r="N24" s="91">
        <v>42303</v>
      </c>
      <c r="O24" s="91">
        <v>86227</v>
      </c>
      <c r="P24" s="91">
        <v>12395</v>
      </c>
      <c r="Q24" s="91">
        <v>14288</v>
      </c>
      <c r="R24" s="91">
        <v>96192</v>
      </c>
      <c r="S24" s="89">
        <f t="shared" si="0"/>
        <v>2115602</v>
      </c>
      <c r="T24" s="78"/>
    </row>
    <row r="25" spans="2:20" ht="22.5" customHeight="1">
      <c r="B25" s="78" t="s">
        <v>131</v>
      </c>
      <c r="C25" s="81" t="s">
        <v>132</v>
      </c>
      <c r="D25" s="85" t="s">
        <v>133</v>
      </c>
      <c r="E25" s="90">
        <v>1790391</v>
      </c>
      <c r="F25" s="91">
        <v>494030</v>
      </c>
      <c r="G25" s="91">
        <v>553400</v>
      </c>
      <c r="H25" s="91">
        <v>263647</v>
      </c>
      <c r="I25" s="91">
        <v>186219</v>
      </c>
      <c r="J25" s="91">
        <v>387701</v>
      </c>
      <c r="K25" s="91">
        <v>80630</v>
      </c>
      <c r="L25" s="91">
        <v>16011</v>
      </c>
      <c r="M25" s="91">
        <v>57081</v>
      </c>
      <c r="N25" s="91">
        <v>227637</v>
      </c>
      <c r="O25" s="91">
        <v>27186</v>
      </c>
      <c r="P25" s="91">
        <v>11917</v>
      </c>
      <c r="Q25" s="91">
        <v>15464</v>
      </c>
      <c r="R25" s="91">
        <v>318173</v>
      </c>
      <c r="S25" s="89">
        <f t="shared" si="0"/>
        <v>4429487</v>
      </c>
      <c r="T25" s="78"/>
    </row>
    <row r="26" spans="2:20" ht="22.5" customHeight="1">
      <c r="B26" s="80" t="s">
        <v>134</v>
      </c>
      <c r="C26" s="85" t="s">
        <v>135</v>
      </c>
      <c r="D26" s="85" t="s">
        <v>136</v>
      </c>
      <c r="E26" s="90">
        <v>2428157</v>
      </c>
      <c r="F26" s="91">
        <v>651688</v>
      </c>
      <c r="G26" s="91">
        <v>747910</v>
      </c>
      <c r="H26" s="91">
        <v>328730</v>
      </c>
      <c r="I26" s="91">
        <v>290795</v>
      </c>
      <c r="J26" s="91">
        <v>510919</v>
      </c>
      <c r="K26" s="91">
        <v>285916</v>
      </c>
      <c r="L26" s="91">
        <v>200744</v>
      </c>
      <c r="M26" s="91">
        <v>248448</v>
      </c>
      <c r="N26" s="91">
        <v>269940</v>
      </c>
      <c r="O26" s="91">
        <v>113413</v>
      </c>
      <c r="P26" s="91">
        <v>24312</v>
      </c>
      <c r="Q26" s="91">
        <v>29752</v>
      </c>
      <c r="R26" s="91">
        <v>414365</v>
      </c>
      <c r="S26" s="89">
        <f t="shared" si="0"/>
        <v>6545089</v>
      </c>
      <c r="T26" s="78"/>
    </row>
    <row r="27" spans="2:20" ht="22.5" customHeight="1">
      <c r="B27" s="78" t="s">
        <v>137</v>
      </c>
      <c r="C27" s="85" t="s">
        <v>138</v>
      </c>
      <c r="D27" s="86"/>
      <c r="E27" s="90">
        <v>2333813</v>
      </c>
      <c r="F27" s="91">
        <v>730930</v>
      </c>
      <c r="G27" s="91">
        <v>336946</v>
      </c>
      <c r="H27" s="91">
        <v>316781</v>
      </c>
      <c r="I27" s="91">
        <v>410859</v>
      </c>
      <c r="J27" s="91">
        <v>474932</v>
      </c>
      <c r="K27" s="91">
        <v>181697</v>
      </c>
      <c r="L27" s="91">
        <v>23890</v>
      </c>
      <c r="M27" s="91">
        <v>77645</v>
      </c>
      <c r="N27" s="91">
        <v>312756</v>
      </c>
      <c r="O27" s="91">
        <v>14862</v>
      </c>
      <c r="P27" s="91">
        <v>18904</v>
      </c>
      <c r="Q27" s="91">
        <v>38360</v>
      </c>
      <c r="R27" s="91">
        <v>403636</v>
      </c>
      <c r="S27" s="89">
        <f t="shared" si="0"/>
        <v>5676011</v>
      </c>
      <c r="T27" s="78"/>
    </row>
    <row r="28" spans="2:20" ht="22.5" customHeight="1">
      <c r="B28" s="98" t="s">
        <v>139</v>
      </c>
      <c r="C28" s="93" t="s">
        <v>140</v>
      </c>
      <c r="D28" s="94"/>
      <c r="E28" s="95">
        <v>4761970</v>
      </c>
      <c r="F28" s="96">
        <v>1382618</v>
      </c>
      <c r="G28" s="96">
        <v>1084856</v>
      </c>
      <c r="H28" s="96">
        <v>645511</v>
      </c>
      <c r="I28" s="96">
        <v>701654</v>
      </c>
      <c r="J28" s="96">
        <v>985851</v>
      </c>
      <c r="K28" s="96">
        <v>467613</v>
      </c>
      <c r="L28" s="96">
        <v>224634</v>
      </c>
      <c r="M28" s="96">
        <v>326093</v>
      </c>
      <c r="N28" s="96">
        <v>582696</v>
      </c>
      <c r="O28" s="96">
        <v>128275</v>
      </c>
      <c r="P28" s="96">
        <v>43216</v>
      </c>
      <c r="Q28" s="96">
        <v>68112</v>
      </c>
      <c r="R28" s="96">
        <v>818001</v>
      </c>
      <c r="S28" s="97">
        <f t="shared" si="0"/>
        <v>12221100</v>
      </c>
      <c r="T28" s="78"/>
    </row>
    <row r="29" spans="2:20" ht="22.5" customHeight="1">
      <c r="B29" s="98" t="s">
        <v>141</v>
      </c>
      <c r="C29" s="94"/>
      <c r="D29" s="94"/>
      <c r="E29" s="95">
        <v>154660</v>
      </c>
      <c r="F29" s="96">
        <v>59250</v>
      </c>
      <c r="G29" s="96">
        <v>57702</v>
      </c>
      <c r="H29" s="96">
        <v>30982</v>
      </c>
      <c r="I29" s="96">
        <v>0</v>
      </c>
      <c r="J29" s="96">
        <v>0</v>
      </c>
      <c r="K29" s="96">
        <v>0</v>
      </c>
      <c r="L29" s="96">
        <v>7922</v>
      </c>
      <c r="M29" s="96">
        <v>11310</v>
      </c>
      <c r="N29" s="96">
        <v>43375</v>
      </c>
      <c r="O29" s="96">
        <v>3541</v>
      </c>
      <c r="P29" s="96">
        <v>10951</v>
      </c>
      <c r="Q29" s="96">
        <v>0</v>
      </c>
      <c r="R29" s="96">
        <v>63739</v>
      </c>
      <c r="S29" s="97">
        <f t="shared" si="0"/>
        <v>443432</v>
      </c>
      <c r="T29" s="78"/>
    </row>
    <row r="30" spans="2:20" ht="22.5" customHeight="1">
      <c r="B30" s="98" t="s">
        <v>142</v>
      </c>
      <c r="C30" s="94"/>
      <c r="D30" s="94"/>
      <c r="E30" s="95">
        <v>1267093</v>
      </c>
      <c r="F30" s="96">
        <v>631638</v>
      </c>
      <c r="G30" s="96">
        <v>583433</v>
      </c>
      <c r="H30" s="96">
        <v>363135</v>
      </c>
      <c r="I30" s="96">
        <v>780714</v>
      </c>
      <c r="J30" s="96">
        <v>394127</v>
      </c>
      <c r="K30" s="96">
        <v>106025</v>
      </c>
      <c r="L30" s="96">
        <v>50781</v>
      </c>
      <c r="M30" s="96">
        <v>79894</v>
      </c>
      <c r="N30" s="96">
        <v>221181</v>
      </c>
      <c r="O30" s="96">
        <v>22070</v>
      </c>
      <c r="P30" s="96">
        <v>50514</v>
      </c>
      <c r="Q30" s="96">
        <v>90985</v>
      </c>
      <c r="R30" s="96">
        <v>903549</v>
      </c>
      <c r="S30" s="97">
        <f t="shared" si="0"/>
        <v>5545139</v>
      </c>
      <c r="T30" s="78"/>
    </row>
    <row r="31" spans="2:20" ht="22.5" customHeight="1">
      <c r="B31" s="98" t="s">
        <v>143</v>
      </c>
      <c r="C31" s="94"/>
      <c r="D31" s="94"/>
      <c r="E31" s="95">
        <v>15437684</v>
      </c>
      <c r="F31" s="96">
        <v>6948353</v>
      </c>
      <c r="G31" s="96">
        <v>5924772</v>
      </c>
      <c r="H31" s="96">
        <v>3508410</v>
      </c>
      <c r="I31" s="96">
        <v>4594632</v>
      </c>
      <c r="J31" s="96">
        <v>4302673</v>
      </c>
      <c r="K31" s="96">
        <v>1792799</v>
      </c>
      <c r="L31" s="96">
        <v>904107</v>
      </c>
      <c r="M31" s="96">
        <v>1079633</v>
      </c>
      <c r="N31" s="96">
        <v>3362527</v>
      </c>
      <c r="O31" s="96">
        <v>553125</v>
      </c>
      <c r="P31" s="96">
        <v>568803</v>
      </c>
      <c r="Q31" s="96">
        <v>881590</v>
      </c>
      <c r="R31" s="96">
        <v>4657156</v>
      </c>
      <c r="S31" s="97">
        <f t="shared" si="0"/>
        <v>54516264</v>
      </c>
      <c r="T31" s="78"/>
    </row>
    <row r="32" spans="2:20" ht="22.5" customHeight="1">
      <c r="B32" s="78"/>
      <c r="C32" s="79"/>
      <c r="D32" s="85" t="s">
        <v>144</v>
      </c>
      <c r="E32" s="90">
        <v>187383</v>
      </c>
      <c r="F32" s="91">
        <v>81425</v>
      </c>
      <c r="G32" s="91">
        <v>96247</v>
      </c>
      <c r="H32" s="91">
        <v>61034</v>
      </c>
      <c r="I32" s="91">
        <v>49303</v>
      </c>
      <c r="J32" s="91">
        <v>65102</v>
      </c>
      <c r="K32" s="91">
        <v>27472</v>
      </c>
      <c r="L32" s="91">
        <v>3382</v>
      </c>
      <c r="M32" s="91">
        <v>7033</v>
      </c>
      <c r="N32" s="91">
        <v>39176</v>
      </c>
      <c r="O32" s="91">
        <v>4419</v>
      </c>
      <c r="P32" s="91">
        <v>6507</v>
      </c>
      <c r="Q32" s="91">
        <v>4908</v>
      </c>
      <c r="R32" s="91">
        <v>64856</v>
      </c>
      <c r="S32" s="89">
        <f t="shared" si="0"/>
        <v>698247</v>
      </c>
      <c r="T32" s="78"/>
    </row>
    <row r="33" spans="2:20" ht="22.5" customHeight="1">
      <c r="B33" s="78"/>
      <c r="C33" s="81" t="s">
        <v>145</v>
      </c>
      <c r="D33" s="85" t="s">
        <v>146</v>
      </c>
      <c r="E33" s="90">
        <v>1286966</v>
      </c>
      <c r="F33" s="91">
        <v>323424</v>
      </c>
      <c r="G33" s="91">
        <v>475667</v>
      </c>
      <c r="H33" s="91">
        <v>236687</v>
      </c>
      <c r="I33" s="91">
        <v>139362</v>
      </c>
      <c r="J33" s="91">
        <v>203216</v>
      </c>
      <c r="K33" s="91">
        <v>64730</v>
      </c>
      <c r="L33" s="91">
        <v>2053</v>
      </c>
      <c r="M33" s="91">
        <v>37305</v>
      </c>
      <c r="N33" s="91">
        <v>116095</v>
      </c>
      <c r="O33" s="91">
        <v>27851</v>
      </c>
      <c r="P33" s="91">
        <v>11966</v>
      </c>
      <c r="Q33" s="91">
        <v>9558</v>
      </c>
      <c r="R33" s="91">
        <v>214588</v>
      </c>
      <c r="S33" s="89">
        <f t="shared" si="0"/>
        <v>3149468</v>
      </c>
      <c r="T33" s="78"/>
    </row>
    <row r="34" spans="2:20" ht="22.5" customHeight="1">
      <c r="B34" s="78"/>
      <c r="C34" s="79"/>
      <c r="D34" s="85" t="s">
        <v>147</v>
      </c>
      <c r="E34" s="90">
        <v>3250645</v>
      </c>
      <c r="F34" s="91">
        <v>888250</v>
      </c>
      <c r="G34" s="91">
        <v>496193</v>
      </c>
      <c r="H34" s="91">
        <v>276338</v>
      </c>
      <c r="I34" s="91">
        <v>497612</v>
      </c>
      <c r="J34" s="91">
        <v>522177</v>
      </c>
      <c r="K34" s="91">
        <v>115272</v>
      </c>
      <c r="L34" s="91">
        <v>2224</v>
      </c>
      <c r="M34" s="91">
        <v>48887</v>
      </c>
      <c r="N34" s="91">
        <v>373810</v>
      </c>
      <c r="O34" s="91">
        <v>9349</v>
      </c>
      <c r="P34" s="91">
        <v>11236</v>
      </c>
      <c r="Q34" s="91">
        <v>10374</v>
      </c>
      <c r="R34" s="91">
        <v>389454</v>
      </c>
      <c r="S34" s="89">
        <f t="shared" si="0"/>
        <v>6891821</v>
      </c>
      <c r="T34" s="78"/>
    </row>
    <row r="35" spans="2:20" ht="22.5" customHeight="1">
      <c r="B35" s="80" t="s">
        <v>148</v>
      </c>
      <c r="C35" s="79"/>
      <c r="D35" s="85" t="s">
        <v>149</v>
      </c>
      <c r="E35" s="90">
        <v>509741</v>
      </c>
      <c r="F35" s="91">
        <v>198920</v>
      </c>
      <c r="G35" s="91">
        <v>181337</v>
      </c>
      <c r="H35" s="91">
        <v>89364</v>
      </c>
      <c r="I35" s="91">
        <v>112775</v>
      </c>
      <c r="J35" s="91">
        <v>117863</v>
      </c>
      <c r="K35" s="91">
        <v>32481</v>
      </c>
      <c r="L35" s="91">
        <v>855</v>
      </c>
      <c r="M35" s="91">
        <v>16985</v>
      </c>
      <c r="N35" s="91">
        <v>103149</v>
      </c>
      <c r="O35" s="91">
        <v>10793</v>
      </c>
      <c r="P35" s="91">
        <v>6582</v>
      </c>
      <c r="Q35" s="91">
        <v>7723</v>
      </c>
      <c r="R35" s="91">
        <v>104353</v>
      </c>
      <c r="S35" s="89">
        <f t="shared" si="0"/>
        <v>1492921</v>
      </c>
      <c r="T35" s="78"/>
    </row>
    <row r="36" spans="2:20" ht="22.5" customHeight="1">
      <c r="B36" s="78"/>
      <c r="C36" s="79"/>
      <c r="D36" s="85" t="s">
        <v>150</v>
      </c>
      <c r="E36" s="90">
        <v>267405</v>
      </c>
      <c r="F36" s="91">
        <v>134410</v>
      </c>
      <c r="G36" s="91">
        <v>114965</v>
      </c>
      <c r="H36" s="91">
        <v>78433</v>
      </c>
      <c r="I36" s="91">
        <v>87610</v>
      </c>
      <c r="J36" s="91">
        <v>86759</v>
      </c>
      <c r="K36" s="91">
        <v>30296</v>
      </c>
      <c r="L36" s="91">
        <v>513</v>
      </c>
      <c r="M36" s="91">
        <v>10588</v>
      </c>
      <c r="N36" s="91">
        <v>69157</v>
      </c>
      <c r="O36" s="91">
        <v>6393</v>
      </c>
      <c r="P36" s="91">
        <v>5919</v>
      </c>
      <c r="Q36" s="91">
        <v>4842</v>
      </c>
      <c r="R36" s="91">
        <v>82653</v>
      </c>
      <c r="S36" s="89">
        <f t="shared" si="0"/>
        <v>979943</v>
      </c>
      <c r="T36" s="78"/>
    </row>
    <row r="37" spans="2:20" ht="22.5" customHeight="1">
      <c r="B37" s="78"/>
      <c r="C37" s="79"/>
      <c r="D37" s="85" t="s">
        <v>151</v>
      </c>
      <c r="E37" s="90">
        <v>2966526</v>
      </c>
      <c r="F37" s="91">
        <v>1787111</v>
      </c>
      <c r="G37" s="91">
        <v>1453288</v>
      </c>
      <c r="H37" s="91">
        <v>808846</v>
      </c>
      <c r="I37" s="91">
        <v>992840</v>
      </c>
      <c r="J37" s="91">
        <v>1132472</v>
      </c>
      <c r="K37" s="91">
        <v>418984</v>
      </c>
      <c r="L37" s="91">
        <v>137515</v>
      </c>
      <c r="M37" s="91">
        <v>171274</v>
      </c>
      <c r="N37" s="91">
        <v>843737</v>
      </c>
      <c r="O37" s="91">
        <v>98341</v>
      </c>
      <c r="P37" s="91">
        <v>191183</v>
      </c>
      <c r="Q37" s="91">
        <v>248548</v>
      </c>
      <c r="R37" s="91">
        <v>1348494</v>
      </c>
      <c r="S37" s="89">
        <f t="shared" si="0"/>
        <v>12599159</v>
      </c>
      <c r="T37" s="78"/>
    </row>
    <row r="38" spans="2:20" ht="22.5" customHeight="1">
      <c r="B38" s="80" t="s">
        <v>152</v>
      </c>
      <c r="C38" s="81" t="s">
        <v>153</v>
      </c>
      <c r="D38" s="85" t="s">
        <v>154</v>
      </c>
      <c r="E38" s="90">
        <v>317544</v>
      </c>
      <c r="F38" s="91">
        <v>184026</v>
      </c>
      <c r="G38" s="91">
        <v>146304</v>
      </c>
      <c r="H38" s="91">
        <v>78378</v>
      </c>
      <c r="I38" s="91">
        <v>94283</v>
      </c>
      <c r="J38" s="91">
        <v>136574</v>
      </c>
      <c r="K38" s="91">
        <v>41058</v>
      </c>
      <c r="L38" s="91">
        <v>20753</v>
      </c>
      <c r="M38" s="91">
        <v>19349</v>
      </c>
      <c r="N38" s="91">
        <v>97330</v>
      </c>
      <c r="O38" s="91">
        <v>3322</v>
      </c>
      <c r="P38" s="91">
        <v>26519</v>
      </c>
      <c r="Q38" s="91">
        <v>23468</v>
      </c>
      <c r="R38" s="91">
        <v>127611</v>
      </c>
      <c r="S38" s="89">
        <f t="shared" si="0"/>
        <v>1316519</v>
      </c>
      <c r="T38" s="78"/>
    </row>
    <row r="39" spans="2:20" ht="22.5" customHeight="1">
      <c r="B39" s="78"/>
      <c r="C39" s="93"/>
      <c r="D39" s="93" t="s">
        <v>155</v>
      </c>
      <c r="E39" s="95">
        <v>1044552</v>
      </c>
      <c r="F39" s="96">
        <v>102036</v>
      </c>
      <c r="G39" s="96">
        <v>114598</v>
      </c>
      <c r="H39" s="96">
        <v>50092</v>
      </c>
      <c r="I39" s="96">
        <v>33435</v>
      </c>
      <c r="J39" s="96">
        <v>145173</v>
      </c>
      <c r="K39" s="96">
        <v>15394</v>
      </c>
      <c r="L39" s="96">
        <v>3763</v>
      </c>
      <c r="M39" s="96">
        <v>45784</v>
      </c>
      <c r="N39" s="96">
        <v>44870</v>
      </c>
      <c r="O39" s="96">
        <v>20700</v>
      </c>
      <c r="P39" s="96">
        <v>14232</v>
      </c>
      <c r="Q39" s="96">
        <v>5927</v>
      </c>
      <c r="R39" s="96">
        <v>127916</v>
      </c>
      <c r="S39" s="97">
        <f t="shared" si="0"/>
        <v>1768472</v>
      </c>
      <c r="T39" s="78"/>
    </row>
    <row r="40" spans="2:20" ht="22.5" customHeight="1">
      <c r="B40" s="78"/>
      <c r="C40" s="79"/>
      <c r="D40" s="85" t="s">
        <v>156</v>
      </c>
      <c r="E40" s="90">
        <v>182939</v>
      </c>
      <c r="F40" s="91">
        <v>74747</v>
      </c>
      <c r="G40" s="91">
        <v>57370</v>
      </c>
      <c r="H40" s="91">
        <v>60691</v>
      </c>
      <c r="I40" s="91">
        <v>53538</v>
      </c>
      <c r="J40" s="91">
        <v>48912</v>
      </c>
      <c r="K40" s="91">
        <v>18627</v>
      </c>
      <c r="L40" s="91">
        <v>4855</v>
      </c>
      <c r="M40" s="91">
        <v>6868</v>
      </c>
      <c r="N40" s="91">
        <v>62980</v>
      </c>
      <c r="O40" s="91">
        <v>4627</v>
      </c>
      <c r="P40" s="91">
        <v>7523</v>
      </c>
      <c r="Q40" s="91">
        <v>6509</v>
      </c>
      <c r="R40" s="91">
        <v>65016</v>
      </c>
      <c r="S40" s="89">
        <f t="shared" si="0"/>
        <v>655202</v>
      </c>
      <c r="T40" s="78"/>
    </row>
    <row r="41" spans="2:20" ht="22.5" customHeight="1">
      <c r="B41" s="80" t="s">
        <v>157</v>
      </c>
      <c r="C41" s="81" t="s">
        <v>158</v>
      </c>
      <c r="D41" s="85" t="s">
        <v>159</v>
      </c>
      <c r="E41" s="90">
        <v>877052</v>
      </c>
      <c r="F41" s="91">
        <v>133710</v>
      </c>
      <c r="G41" s="91">
        <v>114762</v>
      </c>
      <c r="H41" s="91">
        <v>141613</v>
      </c>
      <c r="I41" s="91">
        <v>59753</v>
      </c>
      <c r="J41" s="91">
        <v>99432</v>
      </c>
      <c r="K41" s="91">
        <v>38790</v>
      </c>
      <c r="L41" s="91">
        <v>55833</v>
      </c>
      <c r="M41" s="91">
        <v>65778</v>
      </c>
      <c r="N41" s="91">
        <v>69809</v>
      </c>
      <c r="O41" s="91">
        <v>19267</v>
      </c>
      <c r="P41" s="91">
        <v>16994</v>
      </c>
      <c r="Q41" s="91">
        <v>27906</v>
      </c>
      <c r="R41" s="91">
        <v>70910</v>
      </c>
      <c r="S41" s="89">
        <f t="shared" si="0"/>
        <v>1791609</v>
      </c>
      <c r="T41" s="78"/>
    </row>
    <row r="42" spans="2:20" ht="22.5" customHeight="1">
      <c r="B42" s="78"/>
      <c r="C42" s="79"/>
      <c r="D42" s="85" t="s">
        <v>144</v>
      </c>
      <c r="E42" s="90">
        <v>521315</v>
      </c>
      <c r="F42" s="91">
        <v>110518</v>
      </c>
      <c r="G42" s="91">
        <v>143272</v>
      </c>
      <c r="H42" s="91">
        <v>11771</v>
      </c>
      <c r="I42" s="91">
        <v>50861</v>
      </c>
      <c r="J42" s="91">
        <v>51469</v>
      </c>
      <c r="K42" s="91">
        <v>233033</v>
      </c>
      <c r="L42" s="91">
        <v>181437</v>
      </c>
      <c r="M42" s="91">
        <v>205112</v>
      </c>
      <c r="N42" s="91">
        <v>3650</v>
      </c>
      <c r="O42" s="91">
        <v>88451</v>
      </c>
      <c r="P42" s="91">
        <v>2595</v>
      </c>
      <c r="Q42" s="91">
        <v>10254</v>
      </c>
      <c r="R42" s="91">
        <v>33051</v>
      </c>
      <c r="S42" s="89">
        <f t="shared" si="0"/>
        <v>1646789</v>
      </c>
      <c r="T42" s="78"/>
    </row>
    <row r="43" spans="2:20" ht="22.5" customHeight="1">
      <c r="B43" s="78"/>
      <c r="C43" s="79"/>
      <c r="D43" s="85" t="s">
        <v>146</v>
      </c>
      <c r="E43" s="90">
        <v>526863</v>
      </c>
      <c r="F43" s="91">
        <v>215705</v>
      </c>
      <c r="G43" s="91">
        <v>82090</v>
      </c>
      <c r="H43" s="91">
        <v>99991</v>
      </c>
      <c r="I43" s="91">
        <v>52092</v>
      </c>
      <c r="J43" s="91">
        <v>119627</v>
      </c>
      <c r="K43" s="91">
        <v>21221</v>
      </c>
      <c r="L43" s="91">
        <v>16107</v>
      </c>
      <c r="M43" s="91">
        <v>19858</v>
      </c>
      <c r="N43" s="91">
        <v>111542</v>
      </c>
      <c r="O43" s="91">
        <v>5210</v>
      </c>
      <c r="P43" s="91">
        <v>3791</v>
      </c>
      <c r="Q43" s="91">
        <v>7119</v>
      </c>
      <c r="R43" s="91">
        <v>105036</v>
      </c>
      <c r="S43" s="89">
        <f t="shared" si="0"/>
        <v>1386252</v>
      </c>
      <c r="T43" s="78"/>
    </row>
    <row r="44" spans="2:20" ht="22.5" customHeight="1">
      <c r="B44" s="80" t="s">
        <v>145</v>
      </c>
      <c r="C44" s="79"/>
      <c r="D44" s="85" t="s">
        <v>147</v>
      </c>
      <c r="E44" s="90">
        <v>626358</v>
      </c>
      <c r="F44" s="91">
        <v>426381</v>
      </c>
      <c r="G44" s="91">
        <v>248477</v>
      </c>
      <c r="H44" s="91">
        <v>160794</v>
      </c>
      <c r="I44" s="91">
        <v>139003</v>
      </c>
      <c r="J44" s="91">
        <v>445848</v>
      </c>
      <c r="K44" s="91">
        <v>322438</v>
      </c>
      <c r="L44" s="91">
        <v>13411</v>
      </c>
      <c r="M44" s="91">
        <v>49373</v>
      </c>
      <c r="N44" s="91">
        <v>383297</v>
      </c>
      <c r="O44" s="91">
        <v>3798</v>
      </c>
      <c r="P44" s="91">
        <v>3316</v>
      </c>
      <c r="Q44" s="91">
        <v>4218</v>
      </c>
      <c r="R44" s="91">
        <v>357779</v>
      </c>
      <c r="S44" s="89">
        <f t="shared" si="0"/>
        <v>3184491</v>
      </c>
      <c r="T44" s="78"/>
    </row>
    <row r="45" spans="2:20" ht="22.5" customHeight="1">
      <c r="B45" s="78"/>
      <c r="C45" s="79"/>
      <c r="D45" s="85" t="s">
        <v>149</v>
      </c>
      <c r="E45" s="90">
        <v>1097256</v>
      </c>
      <c r="F45" s="91">
        <v>469245</v>
      </c>
      <c r="G45" s="91">
        <v>262846</v>
      </c>
      <c r="H45" s="91">
        <v>203877</v>
      </c>
      <c r="I45" s="91">
        <v>254876</v>
      </c>
      <c r="J45" s="91">
        <v>213376</v>
      </c>
      <c r="K45" s="91">
        <v>77428</v>
      </c>
      <c r="L45" s="91">
        <v>33658</v>
      </c>
      <c r="M45" s="91">
        <v>39971</v>
      </c>
      <c r="N45" s="91">
        <v>194428</v>
      </c>
      <c r="O45" s="91">
        <v>24836</v>
      </c>
      <c r="P45" s="91">
        <v>22837</v>
      </c>
      <c r="Q45" s="91">
        <v>28501</v>
      </c>
      <c r="R45" s="91">
        <v>225221</v>
      </c>
      <c r="S45" s="89">
        <f t="shared" si="0"/>
        <v>3148356</v>
      </c>
      <c r="T45" s="78"/>
    </row>
    <row r="46" spans="2:20" ht="22.5" customHeight="1">
      <c r="B46" s="78"/>
      <c r="C46" s="81" t="s">
        <v>160</v>
      </c>
      <c r="D46" s="85" t="s">
        <v>150</v>
      </c>
      <c r="E46" s="90">
        <v>790476</v>
      </c>
      <c r="F46" s="91">
        <v>424835</v>
      </c>
      <c r="G46" s="91">
        <v>183693</v>
      </c>
      <c r="H46" s="91">
        <v>149501</v>
      </c>
      <c r="I46" s="91">
        <v>180209</v>
      </c>
      <c r="J46" s="91">
        <v>130595</v>
      </c>
      <c r="K46" s="91">
        <v>51895</v>
      </c>
      <c r="L46" s="91">
        <v>7961</v>
      </c>
      <c r="M46" s="91">
        <v>20409</v>
      </c>
      <c r="N46" s="91">
        <v>161376</v>
      </c>
      <c r="O46" s="91">
        <v>11090</v>
      </c>
      <c r="P46" s="91">
        <v>13562</v>
      </c>
      <c r="Q46" s="91">
        <v>13322</v>
      </c>
      <c r="R46" s="91">
        <v>134936</v>
      </c>
      <c r="S46" s="89">
        <f t="shared" si="0"/>
        <v>2273860</v>
      </c>
      <c r="T46" s="78"/>
    </row>
    <row r="47" spans="2:20" ht="22.5" customHeight="1">
      <c r="B47" s="98"/>
      <c r="C47" s="93"/>
      <c r="D47" s="93" t="s">
        <v>155</v>
      </c>
      <c r="E47" s="95">
        <v>190091</v>
      </c>
      <c r="F47" s="96">
        <v>212527</v>
      </c>
      <c r="G47" s="96">
        <v>142065</v>
      </c>
      <c r="H47" s="96">
        <v>67370</v>
      </c>
      <c r="I47" s="96">
        <v>187111</v>
      </c>
      <c r="J47" s="96">
        <v>256610</v>
      </c>
      <c r="K47" s="96">
        <v>76646</v>
      </c>
      <c r="L47" s="96">
        <v>45142</v>
      </c>
      <c r="M47" s="96">
        <v>14359</v>
      </c>
      <c r="N47" s="96">
        <v>139245</v>
      </c>
      <c r="O47" s="96">
        <v>70327</v>
      </c>
      <c r="P47" s="96">
        <v>34454</v>
      </c>
      <c r="Q47" s="96">
        <v>151524</v>
      </c>
      <c r="R47" s="96">
        <v>184793</v>
      </c>
      <c r="S47" s="97">
        <f t="shared" si="0"/>
        <v>1772264</v>
      </c>
      <c r="T47" s="78"/>
    </row>
    <row r="48" spans="2:20" ht="22.5" customHeight="1">
      <c r="B48" s="80" t="s">
        <v>161</v>
      </c>
      <c r="C48" s="93" t="s">
        <v>162</v>
      </c>
      <c r="D48" s="94"/>
      <c r="E48" s="95">
        <v>708698</v>
      </c>
      <c r="F48" s="96">
        <v>191943</v>
      </c>
      <c r="G48" s="96">
        <v>239519</v>
      </c>
      <c r="H48" s="96">
        <v>72805</v>
      </c>
      <c r="I48" s="96">
        <v>100164</v>
      </c>
      <c r="J48" s="96">
        <v>116571</v>
      </c>
      <c r="K48" s="96">
        <v>260505</v>
      </c>
      <c r="L48" s="96">
        <v>184819</v>
      </c>
      <c r="M48" s="96">
        <v>212145</v>
      </c>
      <c r="N48" s="96">
        <v>42826</v>
      </c>
      <c r="O48" s="96">
        <v>92870</v>
      </c>
      <c r="P48" s="96">
        <v>9102</v>
      </c>
      <c r="Q48" s="96">
        <v>15162</v>
      </c>
      <c r="R48" s="96">
        <v>97907</v>
      </c>
      <c r="S48" s="97">
        <f t="shared" si="0"/>
        <v>2345036</v>
      </c>
      <c r="T48" s="78"/>
    </row>
    <row r="49" spans="2:20" ht="22.5" customHeight="1" thickBot="1">
      <c r="B49" s="83" t="s">
        <v>163</v>
      </c>
      <c r="C49" s="84" t="s">
        <v>164</v>
      </c>
      <c r="D49" s="76"/>
      <c r="E49" s="99">
        <v>1813829</v>
      </c>
      <c r="F49" s="100">
        <v>539129</v>
      </c>
      <c r="G49" s="100">
        <v>557757</v>
      </c>
      <c r="H49" s="100">
        <v>336678</v>
      </c>
      <c r="I49" s="100">
        <v>191454</v>
      </c>
      <c r="J49" s="100">
        <v>322843</v>
      </c>
      <c r="K49" s="100">
        <v>85951</v>
      </c>
      <c r="L49" s="100">
        <v>18160</v>
      </c>
      <c r="M49" s="100">
        <v>57163</v>
      </c>
      <c r="N49" s="100">
        <v>227637</v>
      </c>
      <c r="O49" s="100">
        <v>33061</v>
      </c>
      <c r="P49" s="100">
        <v>15757</v>
      </c>
      <c r="Q49" s="100">
        <v>16677</v>
      </c>
      <c r="R49" s="100">
        <v>319624</v>
      </c>
      <c r="S49" s="101">
        <f t="shared" si="0"/>
        <v>4535720</v>
      </c>
      <c r="T49" s="78"/>
    </row>
  </sheetData>
  <printOptions/>
  <pageMargins left="0.7874015748031497" right="0.2362204724409449" top="0.7086614173228347" bottom="0.5118110236220472" header="0.5118110236220472" footer="0.5118110236220472"/>
  <pageSetup horizontalDpi="300" verticalDpi="3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B1:T75"/>
  <sheetViews>
    <sheetView showZeros="0" defaultGridColor="0" zoomScale="60" zoomScaleNormal="60" colorId="22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66015625" defaultRowHeight="18"/>
  <cols>
    <col min="1" max="1" width="1.66015625" style="102" customWidth="1"/>
    <col min="2" max="3" width="2.66015625" style="102" customWidth="1"/>
    <col min="4" max="4" width="26.66015625" style="102" customWidth="1"/>
    <col min="5" max="8" width="12.66015625" style="102" customWidth="1"/>
    <col min="9" max="11" width="12.5" style="102" customWidth="1"/>
    <col min="12" max="12" width="8.91015625" style="102" customWidth="1"/>
    <col min="13" max="13" width="9.16015625" style="102" customWidth="1"/>
    <col min="14" max="14" width="12.66015625" style="102" customWidth="1"/>
    <col min="15" max="17" width="10.66015625" style="102" customWidth="1"/>
    <col min="18" max="18" width="12.5" style="102" customWidth="1"/>
    <col min="19" max="19" width="12.66015625" style="102" customWidth="1"/>
    <col min="20" max="20" width="1.66015625" style="102" customWidth="1"/>
    <col min="21" max="16384" width="8.66015625" style="102" customWidth="1"/>
  </cols>
  <sheetData>
    <row r="1" ht="18" customHeight="1">
      <c r="B1" s="313" t="s">
        <v>0</v>
      </c>
    </row>
    <row r="2" ht="18" customHeight="1"/>
    <row r="3" spans="2:19" ht="18" customHeight="1" thickBot="1">
      <c r="B3" s="103" t="s">
        <v>165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4" t="s">
        <v>166</v>
      </c>
    </row>
    <row r="4" spans="2:20" ht="18" customHeight="1">
      <c r="B4" s="105"/>
      <c r="E4" s="105"/>
      <c r="F4" s="106"/>
      <c r="G4" s="106"/>
      <c r="H4" s="106"/>
      <c r="I4" s="106"/>
      <c r="J4" s="106"/>
      <c r="K4" s="106"/>
      <c r="L4" s="388" t="s">
        <v>357</v>
      </c>
      <c r="M4" s="389"/>
      <c r="N4" s="106"/>
      <c r="O4" s="106"/>
      <c r="P4" s="106"/>
      <c r="Q4" s="106"/>
      <c r="R4" s="106"/>
      <c r="S4" s="106"/>
      <c r="T4" s="105"/>
    </row>
    <row r="5" spans="2:20" ht="18" customHeight="1">
      <c r="B5" s="105"/>
      <c r="D5" s="102" t="s">
        <v>167</v>
      </c>
      <c r="E5" s="107" t="s">
        <v>3</v>
      </c>
      <c r="F5" s="108" t="s">
        <v>4</v>
      </c>
      <c r="G5" s="108" t="s">
        <v>5</v>
      </c>
      <c r="H5" s="108" t="s">
        <v>6</v>
      </c>
      <c r="I5" s="108" t="s">
        <v>7</v>
      </c>
      <c r="J5" s="108" t="s">
        <v>8</v>
      </c>
      <c r="K5" s="108" t="s">
        <v>9</v>
      </c>
      <c r="L5" s="390"/>
      <c r="M5" s="391"/>
      <c r="N5" s="258" t="s">
        <v>365</v>
      </c>
      <c r="O5" s="108" t="s">
        <v>366</v>
      </c>
      <c r="P5" s="108" t="s">
        <v>10</v>
      </c>
      <c r="Q5" s="108" t="s">
        <v>367</v>
      </c>
      <c r="R5" s="338" t="s">
        <v>11</v>
      </c>
      <c r="S5" s="106"/>
      <c r="T5" s="105"/>
    </row>
    <row r="6" spans="2:20" ht="18" customHeight="1">
      <c r="B6" s="105"/>
      <c r="E6" s="105"/>
      <c r="F6" s="106"/>
      <c r="G6" s="106"/>
      <c r="H6" s="106"/>
      <c r="I6" s="106"/>
      <c r="J6" s="106"/>
      <c r="K6" s="106"/>
      <c r="L6" s="385" t="s">
        <v>362</v>
      </c>
      <c r="M6" s="385" t="s">
        <v>363</v>
      </c>
      <c r="N6" s="106"/>
      <c r="O6" s="108"/>
      <c r="P6" s="108"/>
      <c r="Q6" s="106"/>
      <c r="R6" s="108"/>
      <c r="S6" s="108" t="s">
        <v>12</v>
      </c>
      <c r="T6" s="105"/>
    </row>
    <row r="7" spans="2:20" ht="18" customHeight="1">
      <c r="B7" s="105"/>
      <c r="C7" s="102" t="s">
        <v>61</v>
      </c>
      <c r="E7" s="337" t="s">
        <v>369</v>
      </c>
      <c r="F7" s="338" t="s">
        <v>369</v>
      </c>
      <c r="G7" s="338"/>
      <c r="H7" s="338"/>
      <c r="I7" s="338"/>
      <c r="J7" s="338"/>
      <c r="K7" s="338" t="s">
        <v>382</v>
      </c>
      <c r="L7" s="386"/>
      <c r="M7" s="386"/>
      <c r="N7" s="342" t="s">
        <v>376</v>
      </c>
      <c r="O7" s="338" t="s">
        <v>15</v>
      </c>
      <c r="P7" s="338" t="s">
        <v>15</v>
      </c>
      <c r="Q7" s="342" t="s">
        <v>380</v>
      </c>
      <c r="R7" s="341"/>
      <c r="S7" s="106"/>
      <c r="T7" s="105"/>
    </row>
    <row r="8" spans="2:20" ht="18" customHeight="1" thickBot="1">
      <c r="B8" s="109"/>
      <c r="C8" s="103"/>
      <c r="D8" s="103"/>
      <c r="E8" s="339" t="s">
        <v>371</v>
      </c>
      <c r="F8" s="340" t="s">
        <v>373</v>
      </c>
      <c r="G8" s="340" t="s">
        <v>16</v>
      </c>
      <c r="H8" s="340" t="s">
        <v>17</v>
      </c>
      <c r="I8" s="340" t="s">
        <v>62</v>
      </c>
      <c r="J8" s="340" t="s">
        <v>18</v>
      </c>
      <c r="K8" s="340" t="s">
        <v>19</v>
      </c>
      <c r="L8" s="387"/>
      <c r="M8" s="387"/>
      <c r="N8" s="340" t="s">
        <v>374</v>
      </c>
      <c r="O8" s="340" t="s">
        <v>63</v>
      </c>
      <c r="P8" s="340" t="s">
        <v>64</v>
      </c>
      <c r="Q8" s="340" t="s">
        <v>378</v>
      </c>
      <c r="R8" s="340" t="s">
        <v>20</v>
      </c>
      <c r="S8" s="110"/>
      <c r="T8" s="105"/>
    </row>
    <row r="9" spans="2:20" ht="18" customHeight="1">
      <c r="B9" s="105" t="s">
        <v>168</v>
      </c>
      <c r="C9" s="111"/>
      <c r="D9" s="111"/>
      <c r="E9" s="112">
        <v>8995779</v>
      </c>
      <c r="F9" s="113">
        <v>3756882</v>
      </c>
      <c r="G9" s="113">
        <v>7252722</v>
      </c>
      <c r="H9" s="113">
        <v>1175912</v>
      </c>
      <c r="I9" s="113">
        <v>9191507</v>
      </c>
      <c r="J9" s="113">
        <v>4813713</v>
      </c>
      <c r="K9" s="113">
        <v>2651120</v>
      </c>
      <c r="L9" s="377">
        <v>1704490</v>
      </c>
      <c r="M9" s="378"/>
      <c r="N9" s="113">
        <v>3029039</v>
      </c>
      <c r="O9" s="113">
        <v>422972</v>
      </c>
      <c r="P9" s="113">
        <v>1175207</v>
      </c>
      <c r="Q9" s="113">
        <v>429631</v>
      </c>
      <c r="R9" s="113">
        <v>5765024</v>
      </c>
      <c r="S9" s="113">
        <f aca="true" t="shared" si="0" ref="S9:S40">SUM(E9:R9)</f>
        <v>50363998</v>
      </c>
      <c r="T9" s="105"/>
    </row>
    <row r="10" spans="2:20" ht="18" customHeight="1">
      <c r="B10" s="105"/>
      <c r="C10" s="102" t="s">
        <v>169</v>
      </c>
      <c r="D10" s="114"/>
      <c r="E10" s="115">
        <v>8945186</v>
      </c>
      <c r="F10" s="116">
        <v>3751891</v>
      </c>
      <c r="G10" s="116">
        <v>7252722</v>
      </c>
      <c r="H10" s="116">
        <v>1175309</v>
      </c>
      <c r="I10" s="116">
        <v>9188727</v>
      </c>
      <c r="J10" s="116">
        <v>4799416</v>
      </c>
      <c r="K10" s="116">
        <v>2645380</v>
      </c>
      <c r="L10" s="381">
        <v>1702667</v>
      </c>
      <c r="M10" s="382"/>
      <c r="N10" s="116">
        <v>2774447</v>
      </c>
      <c r="O10" s="116">
        <v>422817</v>
      </c>
      <c r="P10" s="116">
        <v>1174531</v>
      </c>
      <c r="Q10" s="116">
        <v>429631</v>
      </c>
      <c r="R10" s="116">
        <v>5762963</v>
      </c>
      <c r="S10" s="116">
        <f t="shared" si="0"/>
        <v>50025687</v>
      </c>
      <c r="T10" s="105"/>
    </row>
    <row r="11" spans="2:20" ht="18" customHeight="1">
      <c r="B11" s="105"/>
      <c r="D11" s="114" t="s">
        <v>170</v>
      </c>
      <c r="E11" s="115">
        <v>2761760</v>
      </c>
      <c r="F11" s="116">
        <v>1125595</v>
      </c>
      <c r="G11" s="116">
        <v>890559</v>
      </c>
      <c r="H11" s="116">
        <v>28814</v>
      </c>
      <c r="I11" s="116">
        <v>1346497</v>
      </c>
      <c r="J11" s="116">
        <v>398381</v>
      </c>
      <c r="K11" s="116">
        <v>348120</v>
      </c>
      <c r="L11" s="375">
        <v>149265</v>
      </c>
      <c r="M11" s="376"/>
      <c r="N11" s="116">
        <v>534153</v>
      </c>
      <c r="O11" s="116">
        <v>7435</v>
      </c>
      <c r="P11" s="116">
        <v>12954</v>
      </c>
      <c r="Q11" s="116">
        <v>38532</v>
      </c>
      <c r="R11" s="116">
        <v>311324</v>
      </c>
      <c r="S11" s="116">
        <f t="shared" si="0"/>
        <v>7953389</v>
      </c>
      <c r="T11" s="105"/>
    </row>
    <row r="12" spans="2:20" ht="18" customHeight="1">
      <c r="B12" s="105"/>
      <c r="D12" s="114" t="s">
        <v>171</v>
      </c>
      <c r="E12" s="115">
        <v>16764041</v>
      </c>
      <c r="F12" s="116">
        <v>8943380</v>
      </c>
      <c r="G12" s="116">
        <v>13965694</v>
      </c>
      <c r="H12" s="116">
        <v>3052058</v>
      </c>
      <c r="I12" s="116">
        <v>15053817</v>
      </c>
      <c r="J12" s="116">
        <v>8601355</v>
      </c>
      <c r="K12" s="116">
        <v>4619755</v>
      </c>
      <c r="L12" s="375">
        <v>3220841</v>
      </c>
      <c r="M12" s="376"/>
      <c r="N12" s="116">
        <v>6253413</v>
      </c>
      <c r="O12" s="116">
        <v>716911</v>
      </c>
      <c r="P12" s="116">
        <v>1318811</v>
      </c>
      <c r="Q12" s="116">
        <v>1099489</v>
      </c>
      <c r="R12" s="116">
        <v>8959366</v>
      </c>
      <c r="S12" s="116">
        <f t="shared" si="0"/>
        <v>92568931</v>
      </c>
      <c r="T12" s="105"/>
    </row>
    <row r="13" spans="2:20" ht="18" customHeight="1">
      <c r="B13" s="105"/>
      <c r="D13" s="114" t="s">
        <v>172</v>
      </c>
      <c r="E13" s="115">
        <v>10861742</v>
      </c>
      <c r="F13" s="116">
        <v>6317084</v>
      </c>
      <c r="G13" s="116">
        <v>7745212</v>
      </c>
      <c r="H13" s="116">
        <v>1905563</v>
      </c>
      <c r="I13" s="116">
        <v>7211587</v>
      </c>
      <c r="J13" s="116">
        <v>4200320</v>
      </c>
      <c r="K13" s="116">
        <v>2322495</v>
      </c>
      <c r="L13" s="375">
        <v>1667935</v>
      </c>
      <c r="M13" s="376"/>
      <c r="N13" s="116">
        <v>4013119</v>
      </c>
      <c r="O13" s="116">
        <v>301529</v>
      </c>
      <c r="P13" s="116">
        <v>157234</v>
      </c>
      <c r="Q13" s="116">
        <v>708390</v>
      </c>
      <c r="R13" s="116">
        <v>3507727</v>
      </c>
      <c r="S13" s="116">
        <f t="shared" si="0"/>
        <v>50919937</v>
      </c>
      <c r="T13" s="105"/>
    </row>
    <row r="14" spans="2:20" ht="18" customHeight="1">
      <c r="B14" s="105"/>
      <c r="D14" s="114" t="s">
        <v>173</v>
      </c>
      <c r="E14" s="115">
        <v>281127</v>
      </c>
      <c r="F14" s="116">
        <v>0</v>
      </c>
      <c r="G14" s="116">
        <v>141681</v>
      </c>
      <c r="H14" s="116">
        <v>0</v>
      </c>
      <c r="I14" s="116">
        <v>0</v>
      </c>
      <c r="J14" s="116">
        <v>0</v>
      </c>
      <c r="K14" s="116">
        <v>0</v>
      </c>
      <c r="L14" s="375">
        <v>496</v>
      </c>
      <c r="M14" s="376"/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f t="shared" si="0"/>
        <v>423304</v>
      </c>
      <c r="T14" s="105"/>
    </row>
    <row r="15" spans="2:20" ht="18" customHeight="1">
      <c r="B15" s="105"/>
      <c r="C15" s="111"/>
      <c r="D15" s="111" t="s">
        <v>174</v>
      </c>
      <c r="E15" s="112"/>
      <c r="F15" s="113"/>
      <c r="G15" s="113"/>
      <c r="H15" s="113"/>
      <c r="I15" s="113"/>
      <c r="J15" s="113"/>
      <c r="K15" s="113"/>
      <c r="L15" s="379"/>
      <c r="M15" s="380"/>
      <c r="N15" s="113"/>
      <c r="O15" s="113"/>
      <c r="P15" s="113"/>
      <c r="Q15" s="113"/>
      <c r="R15" s="113"/>
      <c r="S15" s="113">
        <f t="shared" si="0"/>
        <v>0</v>
      </c>
      <c r="T15" s="105"/>
    </row>
    <row r="16" spans="2:20" ht="18" customHeight="1">
      <c r="B16" s="105"/>
      <c r="C16" s="111" t="s">
        <v>175</v>
      </c>
      <c r="D16" s="111"/>
      <c r="E16" s="112">
        <v>3443</v>
      </c>
      <c r="F16" s="113">
        <v>4991</v>
      </c>
      <c r="G16" s="113">
        <v>0</v>
      </c>
      <c r="H16" s="113">
        <v>603</v>
      </c>
      <c r="I16" s="113">
        <v>2780</v>
      </c>
      <c r="J16" s="113">
        <v>3479</v>
      </c>
      <c r="K16" s="113">
        <v>940</v>
      </c>
      <c r="L16" s="373">
        <v>1823</v>
      </c>
      <c r="M16" s="374"/>
      <c r="N16" s="113">
        <v>5762</v>
      </c>
      <c r="O16" s="113">
        <v>155</v>
      </c>
      <c r="P16" s="113">
        <v>676</v>
      </c>
      <c r="Q16" s="113">
        <v>0</v>
      </c>
      <c r="R16" s="113">
        <v>2061</v>
      </c>
      <c r="S16" s="113">
        <f t="shared" si="0"/>
        <v>26713</v>
      </c>
      <c r="T16" s="105"/>
    </row>
    <row r="17" spans="2:20" ht="18" customHeight="1">
      <c r="B17" s="117"/>
      <c r="C17" s="111" t="s">
        <v>176</v>
      </c>
      <c r="D17" s="111"/>
      <c r="E17" s="112">
        <v>47150</v>
      </c>
      <c r="F17" s="113">
        <v>0</v>
      </c>
      <c r="G17" s="113">
        <v>0</v>
      </c>
      <c r="H17" s="113">
        <v>0</v>
      </c>
      <c r="I17" s="113">
        <v>0</v>
      </c>
      <c r="J17" s="113">
        <v>10818</v>
      </c>
      <c r="K17" s="113">
        <v>4800</v>
      </c>
      <c r="L17" s="373">
        <v>0</v>
      </c>
      <c r="M17" s="374"/>
      <c r="N17" s="113">
        <v>248830</v>
      </c>
      <c r="O17" s="113">
        <v>0</v>
      </c>
      <c r="P17" s="113">
        <v>0</v>
      </c>
      <c r="Q17" s="113">
        <v>0</v>
      </c>
      <c r="R17" s="113">
        <v>0</v>
      </c>
      <c r="S17" s="113">
        <f t="shared" si="0"/>
        <v>311598</v>
      </c>
      <c r="T17" s="105"/>
    </row>
    <row r="18" spans="2:20" ht="18" customHeight="1">
      <c r="B18" s="105" t="s">
        <v>177</v>
      </c>
      <c r="C18" s="111"/>
      <c r="D18" s="111"/>
      <c r="E18" s="112">
        <v>8255124</v>
      </c>
      <c r="F18" s="113">
        <v>1610329</v>
      </c>
      <c r="G18" s="113">
        <v>863682</v>
      </c>
      <c r="H18" s="113">
        <v>934372</v>
      </c>
      <c r="I18" s="113">
        <v>608560</v>
      </c>
      <c r="J18" s="113">
        <v>1291872</v>
      </c>
      <c r="K18" s="113">
        <v>1511293</v>
      </c>
      <c r="L18" s="373">
        <v>371389</v>
      </c>
      <c r="M18" s="374"/>
      <c r="N18" s="113">
        <v>1176194</v>
      </c>
      <c r="O18" s="113">
        <v>217592</v>
      </c>
      <c r="P18" s="113">
        <v>120540</v>
      </c>
      <c r="Q18" s="113">
        <v>86353</v>
      </c>
      <c r="R18" s="113">
        <v>2794235</v>
      </c>
      <c r="S18" s="113">
        <f t="shared" si="0"/>
        <v>19841535</v>
      </c>
      <c r="T18" s="105"/>
    </row>
    <row r="19" spans="2:20" ht="18" customHeight="1">
      <c r="B19" s="105"/>
      <c r="C19" s="111" t="s">
        <v>178</v>
      </c>
      <c r="D19" s="111"/>
      <c r="E19" s="112">
        <v>5795359</v>
      </c>
      <c r="F19" s="113">
        <v>561305</v>
      </c>
      <c r="G19" s="113">
        <v>76364</v>
      </c>
      <c r="H19" s="113">
        <v>121895</v>
      </c>
      <c r="I19" s="113">
        <v>46449</v>
      </c>
      <c r="J19" s="113">
        <v>496574</v>
      </c>
      <c r="K19" s="113">
        <v>588856</v>
      </c>
      <c r="L19" s="373">
        <v>149343</v>
      </c>
      <c r="M19" s="374"/>
      <c r="N19" s="113">
        <v>572876</v>
      </c>
      <c r="O19" s="113">
        <v>157503</v>
      </c>
      <c r="P19" s="113">
        <v>39271</v>
      </c>
      <c r="Q19" s="113">
        <v>17159</v>
      </c>
      <c r="R19" s="113">
        <v>2130539</v>
      </c>
      <c r="S19" s="113">
        <f t="shared" si="0"/>
        <v>10753493</v>
      </c>
      <c r="T19" s="105"/>
    </row>
    <row r="20" spans="2:20" ht="18" customHeight="1">
      <c r="B20" s="105"/>
      <c r="C20" s="111" t="s">
        <v>179</v>
      </c>
      <c r="D20" s="111"/>
      <c r="E20" s="112">
        <v>2327351</v>
      </c>
      <c r="F20" s="113">
        <v>1021668</v>
      </c>
      <c r="G20" s="113">
        <v>730088</v>
      </c>
      <c r="H20" s="113">
        <v>773296</v>
      </c>
      <c r="I20" s="113">
        <v>523105</v>
      </c>
      <c r="J20" s="113">
        <v>733817</v>
      </c>
      <c r="K20" s="113">
        <v>416229</v>
      </c>
      <c r="L20" s="373">
        <v>196324</v>
      </c>
      <c r="M20" s="374"/>
      <c r="N20" s="113">
        <v>597041</v>
      </c>
      <c r="O20" s="113">
        <v>53371</v>
      </c>
      <c r="P20" s="113">
        <v>79650</v>
      </c>
      <c r="Q20" s="113">
        <v>52976</v>
      </c>
      <c r="R20" s="113">
        <v>653120</v>
      </c>
      <c r="S20" s="113">
        <f t="shared" si="0"/>
        <v>8158036</v>
      </c>
      <c r="T20" s="105"/>
    </row>
    <row r="21" spans="2:20" ht="18" customHeight="1">
      <c r="B21" s="105"/>
      <c r="C21" s="111" t="s">
        <v>180</v>
      </c>
      <c r="D21" s="111"/>
      <c r="E21" s="112">
        <v>125784</v>
      </c>
      <c r="F21" s="113">
        <v>26356</v>
      </c>
      <c r="G21" s="113">
        <v>57230</v>
      </c>
      <c r="H21" s="113">
        <v>34181</v>
      </c>
      <c r="I21" s="113">
        <v>34006</v>
      </c>
      <c r="J21" s="113">
        <v>61481</v>
      </c>
      <c r="K21" s="113">
        <v>5014</v>
      </c>
      <c r="L21" s="373">
        <v>25722</v>
      </c>
      <c r="M21" s="374"/>
      <c r="N21" s="113">
        <v>6277</v>
      </c>
      <c r="O21" s="113">
        <v>6718</v>
      </c>
      <c r="P21" s="113">
        <v>1619</v>
      </c>
      <c r="Q21" s="113">
        <v>15770</v>
      </c>
      <c r="R21" s="113">
        <v>10576</v>
      </c>
      <c r="S21" s="113">
        <f t="shared" si="0"/>
        <v>410734</v>
      </c>
      <c r="T21" s="105"/>
    </row>
    <row r="22" spans="2:20" ht="18" customHeight="1">
      <c r="B22" s="117"/>
      <c r="C22" s="111" t="s">
        <v>181</v>
      </c>
      <c r="D22" s="111"/>
      <c r="E22" s="112">
        <v>0</v>
      </c>
      <c r="F22" s="113">
        <v>1000</v>
      </c>
      <c r="G22" s="113">
        <v>0</v>
      </c>
      <c r="H22" s="113">
        <v>0</v>
      </c>
      <c r="I22" s="113">
        <v>5000</v>
      </c>
      <c r="J22" s="113">
        <v>0</v>
      </c>
      <c r="K22" s="113">
        <v>500194</v>
      </c>
      <c r="L22" s="373">
        <v>0</v>
      </c>
      <c r="M22" s="374"/>
      <c r="N22" s="113">
        <v>0</v>
      </c>
      <c r="O22" s="113">
        <v>0</v>
      </c>
      <c r="P22" s="113">
        <v>0</v>
      </c>
      <c r="Q22" s="113">
        <v>0</v>
      </c>
      <c r="R22" s="113">
        <v>0</v>
      </c>
      <c r="S22" s="113">
        <f t="shared" si="0"/>
        <v>506194</v>
      </c>
      <c r="T22" s="105"/>
    </row>
    <row r="23" spans="2:20" ht="18" customHeight="1">
      <c r="B23" s="117" t="s">
        <v>182</v>
      </c>
      <c r="C23" s="111"/>
      <c r="D23" s="111"/>
      <c r="E23" s="112">
        <v>337348</v>
      </c>
      <c r="F23" s="113">
        <v>635616</v>
      </c>
      <c r="G23" s="113">
        <v>505042</v>
      </c>
      <c r="H23" s="113">
        <v>0</v>
      </c>
      <c r="I23" s="113">
        <v>0</v>
      </c>
      <c r="J23" s="113">
        <v>68114</v>
      </c>
      <c r="K23" s="113">
        <v>6202</v>
      </c>
      <c r="L23" s="373">
        <v>0</v>
      </c>
      <c r="M23" s="374"/>
      <c r="N23" s="113">
        <v>0</v>
      </c>
      <c r="O23" s="113">
        <v>0</v>
      </c>
      <c r="P23" s="113">
        <v>50378</v>
      </c>
      <c r="Q23" s="113">
        <v>0</v>
      </c>
      <c r="R23" s="113">
        <v>128496</v>
      </c>
      <c r="S23" s="113">
        <f t="shared" si="0"/>
        <v>1731196</v>
      </c>
      <c r="T23" s="105"/>
    </row>
    <row r="24" spans="2:20" ht="18" customHeight="1">
      <c r="B24" s="117" t="s">
        <v>183</v>
      </c>
      <c r="C24" s="111"/>
      <c r="D24" s="111"/>
      <c r="E24" s="112">
        <v>17588251</v>
      </c>
      <c r="F24" s="113">
        <v>6002827</v>
      </c>
      <c r="G24" s="113">
        <v>8621446</v>
      </c>
      <c r="H24" s="113">
        <v>2110284</v>
      </c>
      <c r="I24" s="113">
        <v>9800067</v>
      </c>
      <c r="J24" s="113">
        <v>6173699</v>
      </c>
      <c r="K24" s="113">
        <v>4168615</v>
      </c>
      <c r="L24" s="373">
        <v>2075879</v>
      </c>
      <c r="M24" s="374"/>
      <c r="N24" s="113">
        <v>4205233</v>
      </c>
      <c r="O24" s="113">
        <v>640564</v>
      </c>
      <c r="P24" s="113">
        <v>1346125</v>
      </c>
      <c r="Q24" s="113">
        <v>515984</v>
      </c>
      <c r="R24" s="113">
        <v>8687755</v>
      </c>
      <c r="S24" s="113">
        <f t="shared" si="0"/>
        <v>71936729</v>
      </c>
      <c r="T24" s="105"/>
    </row>
    <row r="25" spans="2:20" ht="18" customHeight="1">
      <c r="B25" s="105" t="s">
        <v>184</v>
      </c>
      <c r="C25" s="111"/>
      <c r="D25" s="111"/>
      <c r="E25" s="112">
        <v>1039570</v>
      </c>
      <c r="F25" s="113">
        <v>0</v>
      </c>
      <c r="G25" s="113">
        <v>0</v>
      </c>
      <c r="H25" s="113">
        <v>0</v>
      </c>
      <c r="I25" s="113">
        <v>40869</v>
      </c>
      <c r="J25" s="113">
        <v>0</v>
      </c>
      <c r="K25" s="113">
        <v>0</v>
      </c>
      <c r="L25" s="373">
        <v>0</v>
      </c>
      <c r="M25" s="374"/>
      <c r="N25" s="113">
        <v>0</v>
      </c>
      <c r="O25" s="113">
        <v>0</v>
      </c>
      <c r="P25" s="113">
        <v>0</v>
      </c>
      <c r="Q25" s="113">
        <v>47500</v>
      </c>
      <c r="R25" s="113">
        <v>13763</v>
      </c>
      <c r="S25" s="113">
        <f t="shared" si="0"/>
        <v>1141702</v>
      </c>
      <c r="T25" s="105"/>
    </row>
    <row r="26" spans="2:20" ht="18" customHeight="1">
      <c r="B26" s="105"/>
      <c r="C26" s="111" t="s">
        <v>185</v>
      </c>
      <c r="D26" s="111"/>
      <c r="E26" s="112">
        <v>0</v>
      </c>
      <c r="F26" s="113">
        <v>0</v>
      </c>
      <c r="G26" s="113">
        <v>0</v>
      </c>
      <c r="H26" s="113">
        <v>0</v>
      </c>
      <c r="I26" s="113">
        <v>0</v>
      </c>
      <c r="J26" s="113">
        <v>0</v>
      </c>
      <c r="K26" s="113">
        <v>0</v>
      </c>
      <c r="L26" s="373">
        <v>0</v>
      </c>
      <c r="M26" s="374"/>
      <c r="N26" s="113">
        <v>0</v>
      </c>
      <c r="O26" s="113">
        <v>0</v>
      </c>
      <c r="P26" s="113">
        <v>0</v>
      </c>
      <c r="Q26" s="113">
        <v>0</v>
      </c>
      <c r="R26" s="113">
        <v>0</v>
      </c>
      <c r="S26" s="113">
        <f t="shared" si="0"/>
        <v>0</v>
      </c>
      <c r="T26" s="105"/>
    </row>
    <row r="27" spans="2:20" ht="18" customHeight="1">
      <c r="B27" s="105"/>
      <c r="C27" s="111" t="s">
        <v>186</v>
      </c>
      <c r="D27" s="111"/>
      <c r="E27" s="112">
        <v>0</v>
      </c>
      <c r="F27" s="113">
        <v>0</v>
      </c>
      <c r="G27" s="113">
        <v>0</v>
      </c>
      <c r="H27" s="113">
        <v>0</v>
      </c>
      <c r="I27" s="113">
        <v>0</v>
      </c>
      <c r="J27" s="113">
        <v>0</v>
      </c>
      <c r="K27" s="113">
        <v>0</v>
      </c>
      <c r="L27" s="373">
        <v>0</v>
      </c>
      <c r="M27" s="374"/>
      <c r="N27" s="113">
        <v>0</v>
      </c>
      <c r="O27" s="113">
        <v>0</v>
      </c>
      <c r="P27" s="113">
        <v>0</v>
      </c>
      <c r="Q27" s="113">
        <v>0</v>
      </c>
      <c r="R27" s="113">
        <v>0</v>
      </c>
      <c r="S27" s="113">
        <f t="shared" si="0"/>
        <v>0</v>
      </c>
      <c r="T27" s="105"/>
    </row>
    <row r="28" spans="2:20" ht="18" customHeight="1">
      <c r="B28" s="105"/>
      <c r="C28" s="111" t="s">
        <v>187</v>
      </c>
      <c r="D28" s="111"/>
      <c r="E28" s="112">
        <v>0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373">
        <v>0</v>
      </c>
      <c r="M28" s="374"/>
      <c r="N28" s="113">
        <v>0</v>
      </c>
      <c r="O28" s="113">
        <v>0</v>
      </c>
      <c r="P28" s="113">
        <v>0</v>
      </c>
      <c r="Q28" s="113">
        <v>47500</v>
      </c>
      <c r="R28" s="113">
        <v>0</v>
      </c>
      <c r="S28" s="113">
        <f t="shared" si="0"/>
        <v>47500</v>
      </c>
      <c r="T28" s="105"/>
    </row>
    <row r="29" spans="2:20" ht="18" customHeight="1">
      <c r="B29" s="105"/>
      <c r="C29" s="111" t="s">
        <v>188</v>
      </c>
      <c r="D29" s="111"/>
      <c r="E29" s="112">
        <v>1039570</v>
      </c>
      <c r="F29" s="113">
        <v>0</v>
      </c>
      <c r="G29" s="113">
        <v>0</v>
      </c>
      <c r="H29" s="113">
        <v>0</v>
      </c>
      <c r="I29" s="113">
        <v>40869</v>
      </c>
      <c r="J29" s="113">
        <v>0</v>
      </c>
      <c r="K29" s="113">
        <v>0</v>
      </c>
      <c r="L29" s="373">
        <v>0</v>
      </c>
      <c r="M29" s="374"/>
      <c r="N29" s="113">
        <v>0</v>
      </c>
      <c r="O29" s="113">
        <v>0</v>
      </c>
      <c r="P29" s="113">
        <v>0</v>
      </c>
      <c r="Q29" s="113">
        <v>0</v>
      </c>
      <c r="R29" s="113">
        <v>13763</v>
      </c>
      <c r="S29" s="113">
        <f t="shared" si="0"/>
        <v>1094202</v>
      </c>
      <c r="T29" s="105"/>
    </row>
    <row r="30" spans="2:20" ht="18" customHeight="1">
      <c r="B30" s="117"/>
      <c r="C30" s="111" t="s">
        <v>189</v>
      </c>
      <c r="D30" s="111"/>
      <c r="E30" s="112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373">
        <v>0</v>
      </c>
      <c r="M30" s="374"/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f t="shared" si="0"/>
        <v>0</v>
      </c>
      <c r="T30" s="105"/>
    </row>
    <row r="31" spans="2:20" ht="18" customHeight="1">
      <c r="B31" s="105" t="s">
        <v>190</v>
      </c>
      <c r="C31" s="111"/>
      <c r="D31" s="111"/>
      <c r="E31" s="112">
        <v>1982956</v>
      </c>
      <c r="F31" s="113">
        <v>2353331</v>
      </c>
      <c r="G31" s="113">
        <v>1065933</v>
      </c>
      <c r="H31" s="113">
        <v>932110</v>
      </c>
      <c r="I31" s="113">
        <v>516820</v>
      </c>
      <c r="J31" s="113">
        <v>359012</v>
      </c>
      <c r="K31" s="113">
        <v>167482</v>
      </c>
      <c r="L31" s="373">
        <v>259205</v>
      </c>
      <c r="M31" s="374"/>
      <c r="N31" s="113">
        <v>390542</v>
      </c>
      <c r="O31" s="113">
        <v>4718</v>
      </c>
      <c r="P31" s="113">
        <v>28268</v>
      </c>
      <c r="Q31" s="113">
        <v>8777</v>
      </c>
      <c r="R31" s="113">
        <v>334160</v>
      </c>
      <c r="S31" s="113">
        <f t="shared" si="0"/>
        <v>8403314</v>
      </c>
      <c r="T31" s="105"/>
    </row>
    <row r="32" spans="2:20" ht="18" customHeight="1">
      <c r="B32" s="105"/>
      <c r="C32" s="111" t="s">
        <v>191</v>
      </c>
      <c r="D32" s="111"/>
      <c r="E32" s="112">
        <v>0</v>
      </c>
      <c r="F32" s="113">
        <v>1550000</v>
      </c>
      <c r="G32" s="113">
        <v>650000</v>
      </c>
      <c r="H32" s="113">
        <v>500000</v>
      </c>
      <c r="I32" s="113">
        <v>0</v>
      </c>
      <c r="J32" s="113">
        <v>0</v>
      </c>
      <c r="K32" s="113">
        <v>0</v>
      </c>
      <c r="L32" s="373">
        <v>120000</v>
      </c>
      <c r="M32" s="374"/>
      <c r="N32" s="113">
        <v>0</v>
      </c>
      <c r="O32" s="113">
        <v>0</v>
      </c>
      <c r="P32" s="113">
        <v>0</v>
      </c>
      <c r="Q32" s="113">
        <v>0</v>
      </c>
      <c r="R32" s="113">
        <v>0</v>
      </c>
      <c r="S32" s="113">
        <f t="shared" si="0"/>
        <v>2820000</v>
      </c>
      <c r="T32" s="105"/>
    </row>
    <row r="33" spans="2:20" ht="18" customHeight="1">
      <c r="B33" s="105"/>
      <c r="C33" s="111" t="s">
        <v>192</v>
      </c>
      <c r="D33" s="111"/>
      <c r="E33" s="112">
        <v>1945145</v>
      </c>
      <c r="F33" s="113">
        <v>801020</v>
      </c>
      <c r="G33" s="113">
        <v>415933</v>
      </c>
      <c r="H33" s="113">
        <v>421610</v>
      </c>
      <c r="I33" s="113">
        <v>511002</v>
      </c>
      <c r="J33" s="113">
        <v>345444</v>
      </c>
      <c r="K33" s="113">
        <v>166074</v>
      </c>
      <c r="L33" s="373">
        <v>136025</v>
      </c>
      <c r="M33" s="374"/>
      <c r="N33" s="113">
        <v>389972</v>
      </c>
      <c r="O33" s="113">
        <v>4718</v>
      </c>
      <c r="P33" s="113">
        <v>28153</v>
      </c>
      <c r="Q33" s="113">
        <v>6388</v>
      </c>
      <c r="R33" s="113">
        <v>320619</v>
      </c>
      <c r="S33" s="113">
        <f t="shared" si="0"/>
        <v>5492103</v>
      </c>
      <c r="T33" s="105"/>
    </row>
    <row r="34" spans="2:20" ht="18" customHeight="1">
      <c r="B34" s="117"/>
      <c r="C34" s="111" t="s">
        <v>193</v>
      </c>
      <c r="D34" s="111"/>
      <c r="E34" s="112">
        <v>37811</v>
      </c>
      <c r="F34" s="113">
        <v>2311</v>
      </c>
      <c r="G34" s="113">
        <v>0</v>
      </c>
      <c r="H34" s="113">
        <v>10500</v>
      </c>
      <c r="I34" s="113">
        <v>5818</v>
      </c>
      <c r="J34" s="113">
        <v>13568</v>
      </c>
      <c r="K34" s="113">
        <v>1408</v>
      </c>
      <c r="L34" s="373">
        <v>3180</v>
      </c>
      <c r="M34" s="374"/>
      <c r="N34" s="113">
        <v>570</v>
      </c>
      <c r="O34" s="113">
        <v>0</v>
      </c>
      <c r="P34" s="113">
        <v>115</v>
      </c>
      <c r="Q34" s="113">
        <v>2389</v>
      </c>
      <c r="R34" s="113">
        <v>13541</v>
      </c>
      <c r="S34" s="113">
        <f t="shared" si="0"/>
        <v>91211</v>
      </c>
      <c r="T34" s="105"/>
    </row>
    <row r="35" spans="2:20" ht="18" customHeight="1">
      <c r="B35" s="117" t="s">
        <v>194</v>
      </c>
      <c r="C35" s="111"/>
      <c r="D35" s="111"/>
      <c r="E35" s="112">
        <v>3022526</v>
      </c>
      <c r="F35" s="113">
        <v>2353331</v>
      </c>
      <c r="G35" s="113">
        <v>1065933</v>
      </c>
      <c r="H35" s="113">
        <v>932110</v>
      </c>
      <c r="I35" s="113">
        <v>557689</v>
      </c>
      <c r="J35" s="113">
        <v>359012</v>
      </c>
      <c r="K35" s="113">
        <v>167482</v>
      </c>
      <c r="L35" s="373">
        <v>259205</v>
      </c>
      <c r="M35" s="374"/>
      <c r="N35" s="113">
        <v>390542</v>
      </c>
      <c r="O35" s="113">
        <v>4718</v>
      </c>
      <c r="P35" s="113">
        <v>28268</v>
      </c>
      <c r="Q35" s="113">
        <v>56277</v>
      </c>
      <c r="R35" s="113">
        <v>347923</v>
      </c>
      <c r="S35" s="113">
        <f t="shared" si="0"/>
        <v>9545016</v>
      </c>
      <c r="T35" s="105"/>
    </row>
    <row r="36" spans="2:20" ht="18" customHeight="1">
      <c r="B36" s="105" t="s">
        <v>195</v>
      </c>
      <c r="C36" s="111"/>
      <c r="D36" s="111"/>
      <c r="E36" s="112">
        <v>15167344</v>
      </c>
      <c r="F36" s="113">
        <v>1409935</v>
      </c>
      <c r="G36" s="113">
        <v>10519148</v>
      </c>
      <c r="H36" s="113">
        <v>3443985</v>
      </c>
      <c r="I36" s="113">
        <v>14049842</v>
      </c>
      <c r="J36" s="113">
        <v>4636107</v>
      </c>
      <c r="K36" s="113">
        <v>3899115</v>
      </c>
      <c r="L36" s="373">
        <v>1044838</v>
      </c>
      <c r="M36" s="374"/>
      <c r="N36" s="113">
        <v>1783424</v>
      </c>
      <c r="O36" s="113">
        <v>218217</v>
      </c>
      <c r="P36" s="113">
        <v>850100</v>
      </c>
      <c r="Q36" s="113">
        <v>223151</v>
      </c>
      <c r="R36" s="113">
        <v>4996843</v>
      </c>
      <c r="S36" s="113">
        <f t="shared" si="0"/>
        <v>62242049</v>
      </c>
      <c r="T36" s="105"/>
    </row>
    <row r="37" spans="2:20" ht="18" customHeight="1">
      <c r="B37" s="105"/>
      <c r="C37" s="102" t="s">
        <v>196</v>
      </c>
      <c r="D37" s="114"/>
      <c r="E37" s="115">
        <v>12349695</v>
      </c>
      <c r="F37" s="116">
        <v>510318</v>
      </c>
      <c r="G37" s="116">
        <v>3324094</v>
      </c>
      <c r="H37" s="116">
        <v>2919384</v>
      </c>
      <c r="I37" s="116">
        <v>4020753</v>
      </c>
      <c r="J37" s="116">
        <v>200856</v>
      </c>
      <c r="K37" s="116">
        <v>3206514</v>
      </c>
      <c r="L37" s="381">
        <v>153396</v>
      </c>
      <c r="M37" s="382"/>
      <c r="N37" s="116">
        <v>168333</v>
      </c>
      <c r="O37" s="116">
        <v>6224</v>
      </c>
      <c r="P37" s="116">
        <v>15863</v>
      </c>
      <c r="Q37" s="116">
        <v>9110</v>
      </c>
      <c r="R37" s="116">
        <v>835625</v>
      </c>
      <c r="S37" s="116">
        <f t="shared" si="0"/>
        <v>27720165</v>
      </c>
      <c r="T37" s="105"/>
    </row>
    <row r="38" spans="2:20" ht="18" customHeight="1">
      <c r="B38" s="105"/>
      <c r="D38" s="114" t="s">
        <v>197</v>
      </c>
      <c r="E38" s="115">
        <v>110618</v>
      </c>
      <c r="F38" s="116">
        <v>78266</v>
      </c>
      <c r="G38" s="116">
        <v>40021</v>
      </c>
      <c r="H38" s="116">
        <v>499398</v>
      </c>
      <c r="I38" s="116">
        <v>257318</v>
      </c>
      <c r="J38" s="116">
        <v>5586</v>
      </c>
      <c r="K38" s="116">
        <v>2908027</v>
      </c>
      <c r="L38" s="375">
        <v>55585</v>
      </c>
      <c r="M38" s="376"/>
      <c r="N38" s="116">
        <v>49204</v>
      </c>
      <c r="O38" s="116">
        <v>6224</v>
      </c>
      <c r="P38" s="116">
        <v>15863</v>
      </c>
      <c r="Q38" s="116">
        <v>9110</v>
      </c>
      <c r="R38" s="116">
        <v>47194</v>
      </c>
      <c r="S38" s="116">
        <f t="shared" si="0"/>
        <v>4082414</v>
      </c>
      <c r="T38" s="105"/>
    </row>
    <row r="39" spans="2:20" ht="18" customHeight="1">
      <c r="B39" s="105"/>
      <c r="D39" s="114" t="s">
        <v>198</v>
      </c>
      <c r="E39" s="115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0</v>
      </c>
      <c r="K39" s="116">
        <v>0</v>
      </c>
      <c r="L39" s="375">
        <v>0</v>
      </c>
      <c r="M39" s="376"/>
      <c r="N39" s="116">
        <v>0</v>
      </c>
      <c r="O39" s="116">
        <v>0</v>
      </c>
      <c r="P39" s="116">
        <v>0</v>
      </c>
      <c r="Q39" s="116">
        <v>0</v>
      </c>
      <c r="R39" s="116">
        <v>29</v>
      </c>
      <c r="S39" s="116">
        <f t="shared" si="0"/>
        <v>29</v>
      </c>
      <c r="T39" s="105"/>
    </row>
    <row r="40" spans="2:20" ht="18" customHeight="1">
      <c r="B40" s="105"/>
      <c r="D40" s="114" t="s">
        <v>199</v>
      </c>
      <c r="E40" s="115">
        <v>12192777</v>
      </c>
      <c r="F40" s="116">
        <v>276000</v>
      </c>
      <c r="G40" s="116">
        <v>3231181</v>
      </c>
      <c r="H40" s="116">
        <v>2419986</v>
      </c>
      <c r="I40" s="116">
        <v>3753948</v>
      </c>
      <c r="J40" s="116">
        <v>195070</v>
      </c>
      <c r="K40" s="116">
        <v>215809</v>
      </c>
      <c r="L40" s="375">
        <v>95611</v>
      </c>
      <c r="M40" s="376"/>
      <c r="N40" s="116">
        <v>19129</v>
      </c>
      <c r="O40" s="116">
        <v>0</v>
      </c>
      <c r="P40" s="116">
        <v>0</v>
      </c>
      <c r="Q40" s="116">
        <v>0</v>
      </c>
      <c r="R40" s="116">
        <v>705058</v>
      </c>
      <c r="S40" s="116">
        <f t="shared" si="0"/>
        <v>23104569</v>
      </c>
      <c r="T40" s="105"/>
    </row>
    <row r="41" spans="2:20" ht="18" customHeight="1">
      <c r="B41" s="105"/>
      <c r="C41" s="111"/>
      <c r="D41" s="111" t="s">
        <v>200</v>
      </c>
      <c r="E41" s="112">
        <v>46300</v>
      </c>
      <c r="F41" s="113">
        <v>156052</v>
      </c>
      <c r="G41" s="113">
        <v>52892</v>
      </c>
      <c r="H41" s="113">
        <v>0</v>
      </c>
      <c r="I41" s="113">
        <v>9487</v>
      </c>
      <c r="J41" s="113">
        <v>200</v>
      </c>
      <c r="K41" s="113">
        <v>82678</v>
      </c>
      <c r="L41" s="379">
        <v>2200</v>
      </c>
      <c r="M41" s="380"/>
      <c r="N41" s="113">
        <v>100000</v>
      </c>
      <c r="O41" s="113">
        <v>0</v>
      </c>
      <c r="P41" s="113">
        <v>0</v>
      </c>
      <c r="Q41" s="113">
        <v>0</v>
      </c>
      <c r="R41" s="113">
        <v>83344</v>
      </c>
      <c r="S41" s="113">
        <f aca="true" t="shared" si="1" ref="S41:S62">SUM(E41:R41)</f>
        <v>533153</v>
      </c>
      <c r="T41" s="105"/>
    </row>
    <row r="42" spans="2:20" ht="18" customHeight="1">
      <c r="B42" s="105"/>
      <c r="C42" s="102" t="s">
        <v>201</v>
      </c>
      <c r="D42" s="114"/>
      <c r="E42" s="115">
        <v>2817649</v>
      </c>
      <c r="F42" s="116">
        <v>899617</v>
      </c>
      <c r="G42" s="116">
        <v>7195054</v>
      </c>
      <c r="H42" s="116">
        <v>524601</v>
      </c>
      <c r="I42" s="116">
        <v>10029089</v>
      </c>
      <c r="J42" s="116">
        <v>4435251</v>
      </c>
      <c r="K42" s="116">
        <v>692601</v>
      </c>
      <c r="L42" s="381">
        <v>891442</v>
      </c>
      <c r="M42" s="382"/>
      <c r="N42" s="116">
        <v>1615091</v>
      </c>
      <c r="O42" s="116">
        <v>211993</v>
      </c>
      <c r="P42" s="116">
        <v>834237</v>
      </c>
      <c r="Q42" s="116">
        <v>214041</v>
      </c>
      <c r="R42" s="116">
        <v>4161218</v>
      </c>
      <c r="S42" s="116">
        <f t="shared" si="1"/>
        <v>34521884</v>
      </c>
      <c r="T42" s="105"/>
    </row>
    <row r="43" spans="2:20" ht="18" customHeight="1">
      <c r="B43" s="105"/>
      <c r="D43" s="114" t="s">
        <v>202</v>
      </c>
      <c r="E43" s="115">
        <v>2817649</v>
      </c>
      <c r="F43" s="116">
        <v>899617</v>
      </c>
      <c r="G43" s="116">
        <v>7195054</v>
      </c>
      <c r="H43" s="116">
        <v>524601</v>
      </c>
      <c r="I43" s="116">
        <v>10029089</v>
      </c>
      <c r="J43" s="116">
        <v>4435251</v>
      </c>
      <c r="K43" s="116">
        <v>692601</v>
      </c>
      <c r="L43" s="375">
        <v>891442</v>
      </c>
      <c r="M43" s="376"/>
      <c r="N43" s="116">
        <v>1615091</v>
      </c>
      <c r="O43" s="116">
        <v>211993</v>
      </c>
      <c r="P43" s="116">
        <v>834237</v>
      </c>
      <c r="Q43" s="116">
        <v>214041</v>
      </c>
      <c r="R43" s="116">
        <v>4161218</v>
      </c>
      <c r="S43" s="116">
        <f t="shared" si="1"/>
        <v>34521884</v>
      </c>
      <c r="T43" s="105"/>
    </row>
    <row r="44" spans="2:20" ht="18" customHeight="1">
      <c r="B44" s="117"/>
      <c r="C44" s="111"/>
      <c r="D44" s="111" t="s">
        <v>203</v>
      </c>
      <c r="E44" s="112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379">
        <v>0</v>
      </c>
      <c r="M44" s="380"/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f t="shared" si="1"/>
        <v>0</v>
      </c>
      <c r="T44" s="105"/>
    </row>
    <row r="45" spans="2:20" ht="18" customHeight="1">
      <c r="B45" s="105" t="s">
        <v>204</v>
      </c>
      <c r="C45" s="111"/>
      <c r="D45" s="111"/>
      <c r="E45" s="112">
        <v>-601619</v>
      </c>
      <c r="F45" s="113">
        <v>2239561</v>
      </c>
      <c r="G45" s="113">
        <v>-2963635</v>
      </c>
      <c r="H45" s="113">
        <v>-2265811</v>
      </c>
      <c r="I45" s="113">
        <v>-4807464</v>
      </c>
      <c r="J45" s="113">
        <v>1178580</v>
      </c>
      <c r="K45" s="113">
        <v>102018</v>
      </c>
      <c r="L45" s="373">
        <v>771836</v>
      </c>
      <c r="M45" s="374"/>
      <c r="N45" s="113">
        <v>2031267</v>
      </c>
      <c r="O45" s="113">
        <v>417629</v>
      </c>
      <c r="P45" s="113">
        <v>467757</v>
      </c>
      <c r="Q45" s="113">
        <v>236556</v>
      </c>
      <c r="R45" s="113">
        <v>3342989</v>
      </c>
      <c r="S45" s="113">
        <f t="shared" si="1"/>
        <v>149664</v>
      </c>
      <c r="T45" s="105"/>
    </row>
    <row r="46" spans="2:20" ht="18" customHeight="1">
      <c r="B46" s="105"/>
      <c r="C46" s="102" t="s">
        <v>205</v>
      </c>
      <c r="D46" s="114"/>
      <c r="E46" s="115">
        <v>1086540</v>
      </c>
      <c r="F46" s="116">
        <v>4041495</v>
      </c>
      <c r="G46" s="116">
        <v>3618903</v>
      </c>
      <c r="H46" s="116">
        <v>68610</v>
      </c>
      <c r="I46" s="116">
        <v>1563329</v>
      </c>
      <c r="J46" s="116">
        <v>4103670</v>
      </c>
      <c r="K46" s="116">
        <v>22522</v>
      </c>
      <c r="L46" s="381">
        <v>2428579</v>
      </c>
      <c r="M46" s="382"/>
      <c r="N46" s="116">
        <v>3128791</v>
      </c>
      <c r="O46" s="116">
        <v>465577</v>
      </c>
      <c r="P46" s="116">
        <v>538450</v>
      </c>
      <c r="Q46" s="116">
        <v>1039974</v>
      </c>
      <c r="R46" s="116">
        <v>2742737</v>
      </c>
      <c r="S46" s="116">
        <f t="shared" si="1"/>
        <v>24849177</v>
      </c>
      <c r="T46" s="105"/>
    </row>
    <row r="47" spans="2:20" ht="18" customHeight="1">
      <c r="B47" s="105"/>
      <c r="D47" s="114" t="s">
        <v>206</v>
      </c>
      <c r="E47" s="115">
        <v>276332</v>
      </c>
      <c r="F47" s="116">
        <v>101869</v>
      </c>
      <c r="G47" s="116">
        <v>44404</v>
      </c>
      <c r="H47" s="116">
        <v>39738</v>
      </c>
      <c r="I47" s="116">
        <v>0</v>
      </c>
      <c r="J47" s="116">
        <v>445717</v>
      </c>
      <c r="K47" s="116">
        <v>22522</v>
      </c>
      <c r="L47" s="375">
        <v>65174</v>
      </c>
      <c r="M47" s="376"/>
      <c r="N47" s="116">
        <v>95292</v>
      </c>
      <c r="O47" s="116">
        <v>103554</v>
      </c>
      <c r="P47" s="116">
        <v>15684</v>
      </c>
      <c r="Q47" s="116">
        <v>117877</v>
      </c>
      <c r="R47" s="116">
        <v>366732</v>
      </c>
      <c r="S47" s="116">
        <f t="shared" si="1"/>
        <v>1694895</v>
      </c>
      <c r="T47" s="105"/>
    </row>
    <row r="48" spans="2:20" ht="18" customHeight="1">
      <c r="B48" s="105"/>
      <c r="D48" s="368" t="s">
        <v>435</v>
      </c>
      <c r="E48" s="115">
        <v>79971</v>
      </c>
      <c r="F48" s="116">
        <v>15110</v>
      </c>
      <c r="G48" s="116">
        <v>17274</v>
      </c>
      <c r="H48" s="116">
        <v>0</v>
      </c>
      <c r="I48" s="116">
        <v>468282</v>
      </c>
      <c r="J48" s="116">
        <v>262843</v>
      </c>
      <c r="K48" s="116">
        <v>0</v>
      </c>
      <c r="L48" s="375">
        <v>0</v>
      </c>
      <c r="M48" s="376"/>
      <c r="N48" s="116">
        <v>0</v>
      </c>
      <c r="O48" s="116">
        <v>30963</v>
      </c>
      <c r="P48" s="116">
        <v>0</v>
      </c>
      <c r="Q48" s="116">
        <v>97912</v>
      </c>
      <c r="R48" s="116">
        <v>60120</v>
      </c>
      <c r="S48" s="116">
        <f t="shared" si="1"/>
        <v>1032475</v>
      </c>
      <c r="T48" s="105"/>
    </row>
    <row r="49" spans="2:20" ht="18" customHeight="1">
      <c r="B49" s="105"/>
      <c r="D49" s="114" t="s">
        <v>207</v>
      </c>
      <c r="E49" s="115">
        <v>0</v>
      </c>
      <c r="F49" s="116">
        <v>53395</v>
      </c>
      <c r="G49" s="116">
        <v>0</v>
      </c>
      <c r="H49" s="116">
        <v>2245</v>
      </c>
      <c r="I49" s="116">
        <v>0</v>
      </c>
      <c r="J49" s="116">
        <v>0</v>
      </c>
      <c r="K49" s="116">
        <v>0</v>
      </c>
      <c r="L49" s="375">
        <v>0</v>
      </c>
      <c r="M49" s="376"/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f t="shared" si="1"/>
        <v>55640</v>
      </c>
      <c r="T49" s="105"/>
    </row>
    <row r="50" spans="2:20" ht="18" customHeight="1">
      <c r="B50" s="105"/>
      <c r="D50" s="114" t="s">
        <v>208</v>
      </c>
      <c r="E50" s="115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375">
        <v>0</v>
      </c>
      <c r="M50" s="376"/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f t="shared" si="1"/>
        <v>0</v>
      </c>
      <c r="T50" s="105"/>
    </row>
    <row r="51" spans="2:20" ht="18" customHeight="1">
      <c r="B51" s="105"/>
      <c r="C51" s="111"/>
      <c r="D51" s="111" t="s">
        <v>209</v>
      </c>
      <c r="E51" s="112">
        <v>730237</v>
      </c>
      <c r="F51" s="113">
        <v>3871121</v>
      </c>
      <c r="G51" s="113">
        <v>3557225</v>
      </c>
      <c r="H51" s="113">
        <v>26627</v>
      </c>
      <c r="I51" s="113">
        <v>1095047</v>
      </c>
      <c r="J51" s="113">
        <v>3395110</v>
      </c>
      <c r="K51" s="113">
        <v>0</v>
      </c>
      <c r="L51" s="379">
        <v>2363405</v>
      </c>
      <c r="M51" s="380"/>
      <c r="N51" s="113">
        <v>3033499</v>
      </c>
      <c r="O51" s="113">
        <v>331060</v>
      </c>
      <c r="P51" s="113">
        <v>522766</v>
      </c>
      <c r="Q51" s="113">
        <v>824185</v>
      </c>
      <c r="R51" s="113">
        <v>2315885</v>
      </c>
      <c r="S51" s="113">
        <f t="shared" si="1"/>
        <v>22066167</v>
      </c>
      <c r="T51" s="105"/>
    </row>
    <row r="52" spans="2:20" ht="18" customHeight="1">
      <c r="B52" s="105"/>
      <c r="C52" s="102" t="s">
        <v>210</v>
      </c>
      <c r="D52" s="114"/>
      <c r="E52" s="115">
        <v>-1688159</v>
      </c>
      <c r="F52" s="116">
        <v>-1801934</v>
      </c>
      <c r="G52" s="116">
        <v>-6582538</v>
      </c>
      <c r="H52" s="116">
        <v>-2334421</v>
      </c>
      <c r="I52" s="116">
        <v>-6370793</v>
      </c>
      <c r="J52" s="116">
        <v>-2925090</v>
      </c>
      <c r="K52" s="116">
        <v>79496</v>
      </c>
      <c r="L52" s="381">
        <v>-1656743</v>
      </c>
      <c r="M52" s="382"/>
      <c r="N52" s="116">
        <v>-1097524</v>
      </c>
      <c r="O52" s="116">
        <v>-47948</v>
      </c>
      <c r="P52" s="116">
        <v>-70693</v>
      </c>
      <c r="Q52" s="116">
        <v>-803418</v>
      </c>
      <c r="R52" s="116">
        <v>600252</v>
      </c>
      <c r="S52" s="116">
        <f t="shared" si="1"/>
        <v>-24699513</v>
      </c>
      <c r="T52" s="105"/>
    </row>
    <row r="53" spans="2:20" ht="18" customHeight="1">
      <c r="B53" s="105"/>
      <c r="D53" s="114" t="s">
        <v>211</v>
      </c>
      <c r="E53" s="115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0</v>
      </c>
      <c r="K53" s="116">
        <v>4610</v>
      </c>
      <c r="L53" s="375">
        <v>0</v>
      </c>
      <c r="M53" s="376"/>
      <c r="N53" s="116">
        <v>10213</v>
      </c>
      <c r="O53" s="116">
        <v>10615</v>
      </c>
      <c r="P53" s="116">
        <v>0</v>
      </c>
      <c r="Q53" s="116">
        <v>0</v>
      </c>
      <c r="R53" s="116">
        <v>71150</v>
      </c>
      <c r="S53" s="116">
        <f t="shared" si="1"/>
        <v>96588</v>
      </c>
      <c r="T53" s="105"/>
    </row>
    <row r="54" spans="2:20" ht="18" customHeight="1">
      <c r="B54" s="105"/>
      <c r="D54" s="114" t="s">
        <v>212</v>
      </c>
      <c r="E54" s="115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375">
        <v>0</v>
      </c>
      <c r="M54" s="376"/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f t="shared" si="1"/>
        <v>0</v>
      </c>
      <c r="T54" s="105"/>
    </row>
    <row r="55" spans="2:20" ht="18" customHeight="1">
      <c r="B55" s="105"/>
      <c r="D55" s="114" t="s">
        <v>213</v>
      </c>
      <c r="E55" s="115">
        <v>0</v>
      </c>
      <c r="F55" s="116">
        <v>0</v>
      </c>
      <c r="G55" s="116">
        <v>0</v>
      </c>
      <c r="H55" s="116">
        <v>0</v>
      </c>
      <c r="I55" s="116">
        <v>0</v>
      </c>
      <c r="J55" s="116">
        <v>0</v>
      </c>
      <c r="K55" s="116">
        <v>0</v>
      </c>
      <c r="L55" s="375">
        <v>0</v>
      </c>
      <c r="M55" s="376"/>
      <c r="N55" s="116">
        <v>0</v>
      </c>
      <c r="O55" s="116">
        <v>0</v>
      </c>
      <c r="P55" s="116">
        <v>0</v>
      </c>
      <c r="Q55" s="116">
        <v>0</v>
      </c>
      <c r="R55" s="116">
        <v>376656</v>
      </c>
      <c r="S55" s="116">
        <f t="shared" si="1"/>
        <v>376656</v>
      </c>
      <c r="T55" s="105"/>
    </row>
    <row r="56" spans="2:20" ht="18" customHeight="1">
      <c r="B56" s="105"/>
      <c r="D56" s="114" t="s">
        <v>214</v>
      </c>
      <c r="E56" s="115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375">
        <v>0</v>
      </c>
      <c r="M56" s="376"/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f t="shared" si="1"/>
        <v>0</v>
      </c>
      <c r="T56" s="105"/>
    </row>
    <row r="57" spans="2:20" ht="18" customHeight="1">
      <c r="B57" s="105"/>
      <c r="D57" s="114" t="s">
        <v>215</v>
      </c>
      <c r="E57" s="115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74886</v>
      </c>
      <c r="L57" s="375">
        <v>0</v>
      </c>
      <c r="M57" s="376"/>
      <c r="N57" s="116">
        <v>0</v>
      </c>
      <c r="O57" s="116">
        <v>0</v>
      </c>
      <c r="P57" s="116">
        <v>0</v>
      </c>
      <c r="Q57" s="116">
        <v>0</v>
      </c>
      <c r="R57" s="116">
        <v>152446</v>
      </c>
      <c r="S57" s="116">
        <f t="shared" si="1"/>
        <v>227332</v>
      </c>
      <c r="T57" s="105"/>
    </row>
    <row r="58" spans="2:20" ht="18" customHeight="1">
      <c r="B58" s="117"/>
      <c r="C58" s="111"/>
      <c r="D58" s="356" t="s">
        <v>397</v>
      </c>
      <c r="E58" s="112">
        <v>1688159</v>
      </c>
      <c r="F58" s="113">
        <v>1801934</v>
      </c>
      <c r="G58" s="113">
        <v>6582538</v>
      </c>
      <c r="H58" s="113">
        <v>2334421</v>
      </c>
      <c r="I58" s="113">
        <v>6370793</v>
      </c>
      <c r="J58" s="113">
        <v>2925090</v>
      </c>
      <c r="K58" s="113">
        <v>0</v>
      </c>
      <c r="L58" s="379">
        <v>1656743</v>
      </c>
      <c r="M58" s="380"/>
      <c r="N58" s="113">
        <v>1107737</v>
      </c>
      <c r="O58" s="113">
        <v>58563</v>
      </c>
      <c r="P58" s="113">
        <v>70693</v>
      </c>
      <c r="Q58" s="113">
        <v>803418</v>
      </c>
      <c r="R58" s="113">
        <v>0</v>
      </c>
      <c r="S58" s="113">
        <f t="shared" si="1"/>
        <v>25400089</v>
      </c>
      <c r="T58" s="105"/>
    </row>
    <row r="59" spans="2:20" ht="18" customHeight="1">
      <c r="B59" s="117" t="s">
        <v>216</v>
      </c>
      <c r="C59" s="111"/>
      <c r="D59" s="111"/>
      <c r="E59" s="112">
        <v>14565725</v>
      </c>
      <c r="F59" s="113">
        <v>3649496</v>
      </c>
      <c r="G59" s="113">
        <v>7555513</v>
      </c>
      <c r="H59" s="113">
        <v>1178174</v>
      </c>
      <c r="I59" s="113">
        <v>9242378</v>
      </c>
      <c r="J59" s="113">
        <v>5814687</v>
      </c>
      <c r="K59" s="113">
        <v>4001133</v>
      </c>
      <c r="L59" s="373">
        <v>1816674</v>
      </c>
      <c r="M59" s="374"/>
      <c r="N59" s="113">
        <v>3814691</v>
      </c>
      <c r="O59" s="113">
        <v>635846</v>
      </c>
      <c r="P59" s="113">
        <v>1317857</v>
      </c>
      <c r="Q59" s="113">
        <v>459707</v>
      </c>
      <c r="R59" s="113">
        <v>8339832</v>
      </c>
      <c r="S59" s="113">
        <f t="shared" si="1"/>
        <v>62391713</v>
      </c>
      <c r="T59" s="105"/>
    </row>
    <row r="60" spans="2:20" ht="18" customHeight="1">
      <c r="B60" s="372" t="s">
        <v>440</v>
      </c>
      <c r="C60" s="111"/>
      <c r="D60" s="111"/>
      <c r="E60" s="112">
        <v>17588251</v>
      </c>
      <c r="F60" s="113">
        <v>6002827</v>
      </c>
      <c r="G60" s="113">
        <v>8621446</v>
      </c>
      <c r="H60" s="113">
        <v>2110284</v>
      </c>
      <c r="I60" s="113">
        <v>9800067</v>
      </c>
      <c r="J60" s="113">
        <v>6173699</v>
      </c>
      <c r="K60" s="113">
        <v>4168615</v>
      </c>
      <c r="L60" s="373">
        <v>2075879</v>
      </c>
      <c r="M60" s="374"/>
      <c r="N60" s="113">
        <v>4205233</v>
      </c>
      <c r="O60" s="113">
        <v>640564</v>
      </c>
      <c r="P60" s="113">
        <v>1346125</v>
      </c>
      <c r="Q60" s="113">
        <v>515984</v>
      </c>
      <c r="R60" s="113">
        <v>8687755</v>
      </c>
      <c r="S60" s="113">
        <f t="shared" si="1"/>
        <v>71936729</v>
      </c>
      <c r="T60" s="105"/>
    </row>
    <row r="61" spans="2:20" ht="18" customHeight="1">
      <c r="B61" s="117" t="s">
        <v>217</v>
      </c>
      <c r="C61" s="111"/>
      <c r="D61" s="111"/>
      <c r="E61" s="112">
        <v>0</v>
      </c>
      <c r="F61" s="113">
        <v>743002</v>
      </c>
      <c r="G61" s="113">
        <v>202251</v>
      </c>
      <c r="H61" s="113">
        <v>0</v>
      </c>
      <c r="I61" s="113">
        <v>0</v>
      </c>
      <c r="J61" s="113">
        <v>0</v>
      </c>
      <c r="K61" s="113">
        <v>0</v>
      </c>
      <c r="L61" s="373">
        <v>0</v>
      </c>
      <c r="M61" s="374"/>
      <c r="N61" s="113">
        <v>0</v>
      </c>
      <c r="O61" s="113">
        <v>0</v>
      </c>
      <c r="P61" s="113">
        <v>0</v>
      </c>
      <c r="Q61" s="113">
        <v>0</v>
      </c>
      <c r="R61" s="113">
        <v>0</v>
      </c>
      <c r="S61" s="113">
        <f t="shared" si="1"/>
        <v>945253</v>
      </c>
      <c r="T61" s="105"/>
    </row>
    <row r="62" spans="2:20" ht="18" customHeight="1" thickBot="1">
      <c r="B62" s="109" t="s">
        <v>218</v>
      </c>
      <c r="C62" s="103"/>
      <c r="D62" s="103"/>
      <c r="E62" s="118">
        <v>0</v>
      </c>
      <c r="F62" s="119">
        <v>743002</v>
      </c>
      <c r="G62" s="119">
        <v>202251</v>
      </c>
      <c r="H62" s="119">
        <v>0</v>
      </c>
      <c r="I62" s="119">
        <v>0</v>
      </c>
      <c r="J62" s="119">
        <v>0</v>
      </c>
      <c r="K62" s="119">
        <v>0</v>
      </c>
      <c r="L62" s="383">
        <v>0</v>
      </c>
      <c r="M62" s="384"/>
      <c r="N62" s="119">
        <v>0</v>
      </c>
      <c r="O62" s="119">
        <v>0</v>
      </c>
      <c r="P62" s="119">
        <v>0</v>
      </c>
      <c r="Q62" s="119">
        <v>0</v>
      </c>
      <c r="R62" s="119">
        <v>0</v>
      </c>
      <c r="S62" s="119">
        <f t="shared" si="1"/>
        <v>945253</v>
      </c>
      <c r="T62" s="105"/>
    </row>
    <row r="75" ht="17.25">
      <c r="D75" s="239"/>
    </row>
  </sheetData>
  <mergeCells count="57">
    <mergeCell ref="L6:L8"/>
    <mergeCell ref="M6:M8"/>
    <mergeCell ref="L4:M5"/>
    <mergeCell ref="L39:M39"/>
    <mergeCell ref="L26:M26"/>
    <mergeCell ref="L27:M27"/>
    <mergeCell ref="L28:M28"/>
    <mergeCell ref="L30:M30"/>
    <mergeCell ref="L37:M37"/>
    <mergeCell ref="L33:M33"/>
    <mergeCell ref="L40:M40"/>
    <mergeCell ref="L47:M47"/>
    <mergeCell ref="L48:M48"/>
    <mergeCell ref="L42:M42"/>
    <mergeCell ref="L43:M43"/>
    <mergeCell ref="L44:M44"/>
    <mergeCell ref="L46:M46"/>
    <mergeCell ref="L45:M45"/>
    <mergeCell ref="L41:M41"/>
    <mergeCell ref="L61:M61"/>
    <mergeCell ref="L62:M62"/>
    <mergeCell ref="L10:M10"/>
    <mergeCell ref="L11:M11"/>
    <mergeCell ref="L12:M12"/>
    <mergeCell ref="L14:M14"/>
    <mergeCell ref="L15:M15"/>
    <mergeCell ref="L16:M16"/>
    <mergeCell ref="L18:M18"/>
    <mergeCell ref="L19:M19"/>
    <mergeCell ref="L57:M57"/>
    <mergeCell ref="L58:M58"/>
    <mergeCell ref="L59:M59"/>
    <mergeCell ref="L60:M60"/>
    <mergeCell ref="L53:M53"/>
    <mergeCell ref="L54:M54"/>
    <mergeCell ref="L55:M55"/>
    <mergeCell ref="L56:M56"/>
    <mergeCell ref="L49:M49"/>
    <mergeCell ref="L50:M50"/>
    <mergeCell ref="L51:M51"/>
    <mergeCell ref="L52:M52"/>
    <mergeCell ref="L38:M38"/>
    <mergeCell ref="L9:M9"/>
    <mergeCell ref="L25:M25"/>
    <mergeCell ref="L21:M21"/>
    <mergeCell ref="L17:M17"/>
    <mergeCell ref="L13:M13"/>
    <mergeCell ref="L20:M20"/>
    <mergeCell ref="L22:M22"/>
    <mergeCell ref="L29:M29"/>
    <mergeCell ref="L31:M31"/>
    <mergeCell ref="L23:M23"/>
    <mergeCell ref="L24:M24"/>
    <mergeCell ref="L35:M35"/>
    <mergeCell ref="L36:M36"/>
    <mergeCell ref="L32:M32"/>
    <mergeCell ref="L34:M34"/>
  </mergeCells>
  <printOptions/>
  <pageMargins left="0.7874015748031497" right="0.2362204724409449" top="0.7874015748031497" bottom="0.7086614173228347" header="0.5118110236220472" footer="0.5118110236220472"/>
  <pageSetup horizontalDpi="300" verticalDpi="3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B1:V39"/>
  <sheetViews>
    <sheetView showZeros="0" defaultGridColor="0" zoomScale="55" zoomScaleNormal="55" colorId="22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E9" sqref="E9"/>
    </sheetView>
  </sheetViews>
  <sheetFormatPr defaultColWidth="8.66015625" defaultRowHeight="18"/>
  <cols>
    <col min="1" max="1" width="1.66015625" style="120" customWidth="1"/>
    <col min="2" max="3" width="4.66015625" style="120" customWidth="1"/>
    <col min="4" max="4" width="22.66015625" style="120" customWidth="1"/>
    <col min="5" max="18" width="10.66015625" style="120" customWidth="1"/>
    <col min="19" max="19" width="12.66015625" style="120" customWidth="1"/>
    <col min="20" max="20" width="1.66015625" style="120" customWidth="1"/>
    <col min="21" max="16384" width="8.66015625" style="120" customWidth="1"/>
  </cols>
  <sheetData>
    <row r="1" ht="27.75" customHeight="1">
      <c r="B1" s="312" t="s">
        <v>0</v>
      </c>
    </row>
    <row r="2" ht="27.75" customHeight="1"/>
    <row r="3" spans="2:19" ht="27.75" customHeight="1" thickBot="1">
      <c r="B3" s="121" t="s">
        <v>219</v>
      </c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2" t="s">
        <v>59</v>
      </c>
    </row>
    <row r="4" spans="2:20" ht="27.75" customHeight="1">
      <c r="B4" s="123"/>
      <c r="E4" s="123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3"/>
    </row>
    <row r="5" spans="2:20" ht="27.75" customHeight="1">
      <c r="B5" s="123"/>
      <c r="D5" s="120" t="s">
        <v>60</v>
      </c>
      <c r="E5" s="80" t="s">
        <v>3</v>
      </c>
      <c r="F5" s="81" t="s">
        <v>4</v>
      </c>
      <c r="G5" s="81" t="s">
        <v>5</v>
      </c>
      <c r="H5" s="81" t="s">
        <v>6</v>
      </c>
      <c r="I5" s="81" t="s">
        <v>7</v>
      </c>
      <c r="J5" s="81" t="s">
        <v>8</v>
      </c>
      <c r="K5" s="81" t="s">
        <v>9</v>
      </c>
      <c r="L5" s="257" t="s">
        <v>364</v>
      </c>
      <c r="M5" s="257" t="s">
        <v>364</v>
      </c>
      <c r="N5" s="257" t="s">
        <v>365</v>
      </c>
      <c r="O5" s="81" t="s">
        <v>366</v>
      </c>
      <c r="P5" s="81" t="s">
        <v>10</v>
      </c>
      <c r="Q5" s="81" t="s">
        <v>367</v>
      </c>
      <c r="R5" s="328" t="s">
        <v>11</v>
      </c>
      <c r="S5" s="124"/>
      <c r="T5" s="123"/>
    </row>
    <row r="6" spans="2:20" ht="27.75" customHeight="1">
      <c r="B6" s="123"/>
      <c r="E6" s="78"/>
      <c r="F6" s="79"/>
      <c r="G6" s="79"/>
      <c r="H6" s="79"/>
      <c r="I6" s="79"/>
      <c r="J6" s="79"/>
      <c r="K6" s="79"/>
      <c r="L6" s="81"/>
      <c r="M6" s="81"/>
      <c r="N6" s="79"/>
      <c r="O6" s="81"/>
      <c r="P6" s="81"/>
      <c r="Q6" s="79"/>
      <c r="R6" s="81"/>
      <c r="S6" s="126" t="s">
        <v>12</v>
      </c>
      <c r="T6" s="123"/>
    </row>
    <row r="7" spans="2:20" ht="27.75" customHeight="1">
      <c r="B7" s="123"/>
      <c r="C7" s="120" t="s">
        <v>61</v>
      </c>
      <c r="E7" s="80" t="s">
        <v>369</v>
      </c>
      <c r="F7" s="328" t="s">
        <v>369</v>
      </c>
      <c r="G7" s="328"/>
      <c r="H7" s="328"/>
      <c r="I7" s="328"/>
      <c r="J7" s="328"/>
      <c r="K7" s="329" t="s">
        <v>383</v>
      </c>
      <c r="L7" s="336" t="s">
        <v>384</v>
      </c>
      <c r="M7" s="336" t="s">
        <v>385</v>
      </c>
      <c r="N7" s="333" t="s">
        <v>376</v>
      </c>
      <c r="O7" s="328" t="s">
        <v>15</v>
      </c>
      <c r="P7" s="328" t="s">
        <v>15</v>
      </c>
      <c r="Q7" s="333" t="s">
        <v>380</v>
      </c>
      <c r="R7" s="330"/>
      <c r="S7" s="124"/>
      <c r="T7" s="123"/>
    </row>
    <row r="8" spans="2:20" ht="27.75" customHeight="1" thickBot="1">
      <c r="B8" s="127"/>
      <c r="C8" s="121"/>
      <c r="D8" s="121"/>
      <c r="E8" s="366" t="s">
        <v>371</v>
      </c>
      <c r="F8" s="331" t="s">
        <v>373</v>
      </c>
      <c r="G8" s="331" t="s">
        <v>16</v>
      </c>
      <c r="H8" s="331" t="s">
        <v>17</v>
      </c>
      <c r="I8" s="331" t="s">
        <v>62</v>
      </c>
      <c r="J8" s="331" t="s">
        <v>18</v>
      </c>
      <c r="K8" s="331" t="s">
        <v>19</v>
      </c>
      <c r="L8" s="332" t="s">
        <v>386</v>
      </c>
      <c r="M8" s="332" t="s">
        <v>387</v>
      </c>
      <c r="N8" s="331" t="s">
        <v>374</v>
      </c>
      <c r="O8" s="331" t="s">
        <v>63</v>
      </c>
      <c r="P8" s="331" t="s">
        <v>64</v>
      </c>
      <c r="Q8" s="331" t="s">
        <v>378</v>
      </c>
      <c r="R8" s="331" t="s">
        <v>20</v>
      </c>
      <c r="S8" s="128"/>
      <c r="T8" s="123"/>
    </row>
    <row r="9" spans="2:20" ht="27.75" customHeight="1">
      <c r="B9" s="123"/>
      <c r="C9" s="129" t="s">
        <v>220</v>
      </c>
      <c r="D9" s="130"/>
      <c r="E9" s="131">
        <v>912400</v>
      </c>
      <c r="F9" s="132">
        <v>0</v>
      </c>
      <c r="G9" s="132">
        <v>161100</v>
      </c>
      <c r="H9" s="132">
        <v>106400</v>
      </c>
      <c r="I9" s="132">
        <v>244300</v>
      </c>
      <c r="J9" s="132">
        <v>467700</v>
      </c>
      <c r="K9" s="132">
        <v>0</v>
      </c>
      <c r="L9" s="132">
        <v>0</v>
      </c>
      <c r="M9" s="132">
        <v>0</v>
      </c>
      <c r="N9" s="132">
        <v>179100</v>
      </c>
      <c r="O9" s="132">
        <v>5500</v>
      </c>
      <c r="P9" s="132">
        <v>0</v>
      </c>
      <c r="Q9" s="132">
        <v>6800</v>
      </c>
      <c r="R9" s="132">
        <v>60000</v>
      </c>
      <c r="S9" s="132">
        <f aca="true" t="shared" si="0" ref="S9:S23">SUM(E9:R9)</f>
        <v>2143300</v>
      </c>
      <c r="T9" s="123"/>
    </row>
    <row r="10" spans="2:20" ht="27.75" customHeight="1">
      <c r="B10" s="125" t="s">
        <v>109</v>
      </c>
      <c r="C10" s="129" t="s">
        <v>221</v>
      </c>
      <c r="D10" s="130"/>
      <c r="E10" s="131">
        <v>430309</v>
      </c>
      <c r="F10" s="132">
        <v>0</v>
      </c>
      <c r="G10" s="132">
        <v>281726</v>
      </c>
      <c r="H10" s="132">
        <v>73514</v>
      </c>
      <c r="I10" s="132">
        <v>230691</v>
      </c>
      <c r="J10" s="132">
        <v>0</v>
      </c>
      <c r="K10" s="132">
        <v>23043</v>
      </c>
      <c r="L10" s="132">
        <v>0</v>
      </c>
      <c r="M10" s="132">
        <v>0</v>
      </c>
      <c r="N10" s="132">
        <v>0</v>
      </c>
      <c r="O10" s="132">
        <v>0</v>
      </c>
      <c r="P10" s="132">
        <v>0</v>
      </c>
      <c r="Q10" s="132">
        <v>0</v>
      </c>
      <c r="R10" s="132">
        <v>0</v>
      </c>
      <c r="S10" s="132">
        <f t="shared" si="0"/>
        <v>1039283</v>
      </c>
      <c r="T10" s="123"/>
    </row>
    <row r="11" spans="2:20" ht="27.75" customHeight="1">
      <c r="B11" s="123"/>
      <c r="C11" s="129" t="s">
        <v>222</v>
      </c>
      <c r="D11" s="130"/>
      <c r="E11" s="131">
        <v>12144</v>
      </c>
      <c r="F11" s="132">
        <v>100000</v>
      </c>
      <c r="G11" s="132">
        <v>6110</v>
      </c>
      <c r="H11" s="132">
        <v>0</v>
      </c>
      <c r="I11" s="132">
        <v>26281</v>
      </c>
      <c r="J11" s="132">
        <v>126318</v>
      </c>
      <c r="K11" s="132">
        <v>0</v>
      </c>
      <c r="L11" s="132">
        <v>69875</v>
      </c>
      <c r="M11" s="132">
        <v>20220</v>
      </c>
      <c r="N11" s="132">
        <v>161019</v>
      </c>
      <c r="O11" s="132">
        <v>18256</v>
      </c>
      <c r="P11" s="132">
        <v>23426</v>
      </c>
      <c r="Q11" s="132">
        <v>20412</v>
      </c>
      <c r="R11" s="132">
        <v>178617</v>
      </c>
      <c r="S11" s="132">
        <f t="shared" si="0"/>
        <v>762678</v>
      </c>
      <c r="T11" s="123"/>
    </row>
    <row r="12" spans="2:20" ht="27.75" customHeight="1">
      <c r="B12" s="125" t="s">
        <v>223</v>
      </c>
      <c r="C12" s="129" t="s">
        <v>224</v>
      </c>
      <c r="D12" s="130"/>
      <c r="E12" s="131">
        <v>0</v>
      </c>
      <c r="F12" s="132">
        <v>0</v>
      </c>
      <c r="G12" s="132">
        <v>0</v>
      </c>
      <c r="H12" s="132">
        <v>0</v>
      </c>
      <c r="I12" s="132">
        <v>0</v>
      </c>
      <c r="J12" s="132">
        <v>0</v>
      </c>
      <c r="K12" s="132">
        <v>0</v>
      </c>
      <c r="L12" s="132">
        <v>0</v>
      </c>
      <c r="M12" s="132">
        <v>0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f t="shared" si="0"/>
        <v>0</v>
      </c>
      <c r="T12" s="123"/>
    </row>
    <row r="13" spans="2:20" ht="27.75" customHeight="1">
      <c r="B13" s="123"/>
      <c r="C13" s="129" t="s">
        <v>225</v>
      </c>
      <c r="D13" s="130"/>
      <c r="E13" s="131">
        <v>0</v>
      </c>
      <c r="F13" s="132">
        <v>0</v>
      </c>
      <c r="G13" s="132">
        <v>0</v>
      </c>
      <c r="H13" s="132">
        <v>0</v>
      </c>
      <c r="I13" s="132">
        <v>0</v>
      </c>
      <c r="J13" s="132">
        <v>0</v>
      </c>
      <c r="K13" s="132">
        <v>0</v>
      </c>
      <c r="L13" s="132">
        <v>0</v>
      </c>
      <c r="M13" s="132">
        <v>0</v>
      </c>
      <c r="N13" s="132">
        <v>0</v>
      </c>
      <c r="O13" s="132">
        <v>0</v>
      </c>
      <c r="P13" s="132">
        <v>2625</v>
      </c>
      <c r="Q13" s="132">
        <v>0</v>
      </c>
      <c r="R13" s="132">
        <v>0</v>
      </c>
      <c r="S13" s="132">
        <f t="shared" si="0"/>
        <v>2625</v>
      </c>
      <c r="T13" s="123"/>
    </row>
    <row r="14" spans="2:20" ht="27.75" customHeight="1">
      <c r="B14" s="125" t="s">
        <v>226</v>
      </c>
      <c r="C14" s="129" t="s">
        <v>227</v>
      </c>
      <c r="D14" s="130"/>
      <c r="E14" s="131">
        <v>0</v>
      </c>
      <c r="F14" s="132">
        <v>0</v>
      </c>
      <c r="G14" s="132">
        <v>0</v>
      </c>
      <c r="H14" s="132">
        <v>0</v>
      </c>
      <c r="I14" s="132">
        <v>0</v>
      </c>
      <c r="J14" s="132">
        <v>0</v>
      </c>
      <c r="K14" s="132">
        <v>0</v>
      </c>
      <c r="L14" s="132">
        <v>0</v>
      </c>
      <c r="M14" s="132">
        <v>0</v>
      </c>
      <c r="N14" s="132">
        <v>0</v>
      </c>
      <c r="O14" s="132">
        <v>0</v>
      </c>
      <c r="P14" s="132">
        <v>0</v>
      </c>
      <c r="Q14" s="132">
        <v>0</v>
      </c>
      <c r="R14" s="132">
        <v>0</v>
      </c>
      <c r="S14" s="132">
        <f t="shared" si="0"/>
        <v>0</v>
      </c>
      <c r="T14" s="123"/>
    </row>
    <row r="15" spans="2:20" ht="27.75" customHeight="1">
      <c r="B15" s="123"/>
      <c r="C15" s="129" t="s">
        <v>228</v>
      </c>
      <c r="D15" s="130"/>
      <c r="E15" s="131">
        <v>0</v>
      </c>
      <c r="F15" s="132">
        <v>0</v>
      </c>
      <c r="G15" s="132">
        <v>0</v>
      </c>
      <c r="H15" s="132">
        <v>1322</v>
      </c>
      <c r="I15" s="132">
        <v>0</v>
      </c>
      <c r="J15" s="132">
        <v>75375</v>
      </c>
      <c r="K15" s="132">
        <v>0</v>
      </c>
      <c r="L15" s="132">
        <v>0</v>
      </c>
      <c r="M15" s="132">
        <v>0</v>
      </c>
      <c r="N15" s="132">
        <v>0</v>
      </c>
      <c r="O15" s="132">
        <v>2380</v>
      </c>
      <c r="P15" s="132">
        <v>0</v>
      </c>
      <c r="Q15" s="132">
        <v>0</v>
      </c>
      <c r="R15" s="132">
        <v>0</v>
      </c>
      <c r="S15" s="132">
        <f t="shared" si="0"/>
        <v>79077</v>
      </c>
      <c r="T15" s="123"/>
    </row>
    <row r="16" spans="2:20" ht="27.75" customHeight="1">
      <c r="B16" s="125" t="s">
        <v>229</v>
      </c>
      <c r="C16" s="369" t="s">
        <v>436</v>
      </c>
      <c r="D16" s="130"/>
      <c r="E16" s="131">
        <v>0</v>
      </c>
      <c r="F16" s="132">
        <v>0</v>
      </c>
      <c r="G16" s="132">
        <v>0</v>
      </c>
      <c r="H16" s="132">
        <v>0</v>
      </c>
      <c r="I16" s="132">
        <v>0</v>
      </c>
      <c r="J16" s="132">
        <v>0</v>
      </c>
      <c r="K16" s="132">
        <v>0</v>
      </c>
      <c r="L16" s="132">
        <v>0</v>
      </c>
      <c r="M16" s="132">
        <v>0</v>
      </c>
      <c r="N16" s="132">
        <v>0</v>
      </c>
      <c r="O16" s="132">
        <v>0</v>
      </c>
      <c r="P16" s="132">
        <v>0</v>
      </c>
      <c r="Q16" s="132">
        <v>0</v>
      </c>
      <c r="R16" s="132">
        <v>11025</v>
      </c>
      <c r="S16" s="132">
        <f t="shared" si="0"/>
        <v>11025</v>
      </c>
      <c r="T16" s="123"/>
    </row>
    <row r="17" spans="2:20" ht="27.75" customHeight="1">
      <c r="B17" s="123"/>
      <c r="C17" s="129" t="s">
        <v>230</v>
      </c>
      <c r="D17" s="130"/>
      <c r="E17" s="131">
        <v>0</v>
      </c>
      <c r="F17" s="132">
        <v>0</v>
      </c>
      <c r="G17" s="132">
        <v>0</v>
      </c>
      <c r="H17" s="132">
        <v>0</v>
      </c>
      <c r="I17" s="132">
        <v>0</v>
      </c>
      <c r="J17" s="132">
        <v>0</v>
      </c>
      <c r="K17" s="132">
        <v>0</v>
      </c>
      <c r="L17" s="132">
        <v>0</v>
      </c>
      <c r="M17" s="132">
        <v>0</v>
      </c>
      <c r="N17" s="132">
        <v>0</v>
      </c>
      <c r="O17" s="132">
        <v>0</v>
      </c>
      <c r="P17" s="132">
        <v>0</v>
      </c>
      <c r="Q17" s="132">
        <v>0</v>
      </c>
      <c r="R17" s="132">
        <v>0</v>
      </c>
      <c r="S17" s="132">
        <f t="shared" si="0"/>
        <v>0</v>
      </c>
      <c r="T17" s="123"/>
    </row>
    <row r="18" spans="2:20" ht="27.75" customHeight="1">
      <c r="B18" s="125" t="s">
        <v>157</v>
      </c>
      <c r="C18" s="129" t="s">
        <v>231</v>
      </c>
      <c r="D18" s="130"/>
      <c r="E18" s="131">
        <v>1552</v>
      </c>
      <c r="F18" s="132">
        <v>5100</v>
      </c>
      <c r="G18" s="132">
        <v>0</v>
      </c>
      <c r="H18" s="132">
        <v>0</v>
      </c>
      <c r="I18" s="132">
        <v>200</v>
      </c>
      <c r="J18" s="132">
        <v>0</v>
      </c>
      <c r="K18" s="132">
        <v>270</v>
      </c>
      <c r="L18" s="132">
        <v>0</v>
      </c>
      <c r="M18" s="132">
        <v>0</v>
      </c>
      <c r="N18" s="132">
        <v>0</v>
      </c>
      <c r="O18" s="132">
        <v>0</v>
      </c>
      <c r="P18" s="132">
        <v>0</v>
      </c>
      <c r="Q18" s="132">
        <v>0</v>
      </c>
      <c r="R18" s="132">
        <v>0</v>
      </c>
      <c r="S18" s="132">
        <f t="shared" si="0"/>
        <v>7122</v>
      </c>
      <c r="T18" s="123"/>
    </row>
    <row r="19" spans="2:20" ht="27.75" customHeight="1">
      <c r="B19" s="123"/>
      <c r="C19" s="129" t="s">
        <v>232</v>
      </c>
      <c r="D19" s="130"/>
      <c r="E19" s="131">
        <v>0</v>
      </c>
      <c r="F19" s="132">
        <v>0</v>
      </c>
      <c r="G19" s="132">
        <v>0</v>
      </c>
      <c r="H19" s="132">
        <v>0</v>
      </c>
      <c r="I19" s="132">
        <v>0</v>
      </c>
      <c r="J19" s="132">
        <v>0</v>
      </c>
      <c r="K19" s="132">
        <v>0</v>
      </c>
      <c r="L19" s="132">
        <v>0</v>
      </c>
      <c r="M19" s="132">
        <v>0</v>
      </c>
      <c r="N19" s="132">
        <v>0</v>
      </c>
      <c r="O19" s="132">
        <v>0</v>
      </c>
      <c r="P19" s="132">
        <v>0</v>
      </c>
      <c r="Q19" s="132">
        <v>0</v>
      </c>
      <c r="R19" s="132">
        <v>0</v>
      </c>
      <c r="S19" s="132">
        <f t="shared" si="0"/>
        <v>0</v>
      </c>
      <c r="T19" s="123"/>
    </row>
    <row r="20" spans="2:20" ht="27.75" customHeight="1">
      <c r="B20" s="133" t="s">
        <v>145</v>
      </c>
      <c r="C20" s="134" t="s">
        <v>233</v>
      </c>
      <c r="D20" s="135"/>
      <c r="E20" s="136">
        <v>1356405</v>
      </c>
      <c r="F20" s="137">
        <v>105100</v>
      </c>
      <c r="G20" s="137">
        <v>448936</v>
      </c>
      <c r="H20" s="137">
        <v>181236</v>
      </c>
      <c r="I20" s="137">
        <v>501472</v>
      </c>
      <c r="J20" s="137">
        <v>669393</v>
      </c>
      <c r="K20" s="137">
        <v>23313</v>
      </c>
      <c r="L20" s="137">
        <v>69875</v>
      </c>
      <c r="M20" s="137">
        <v>20220</v>
      </c>
      <c r="N20" s="137">
        <v>340119</v>
      </c>
      <c r="O20" s="137">
        <v>26136</v>
      </c>
      <c r="P20" s="137">
        <v>26051</v>
      </c>
      <c r="Q20" s="137">
        <v>27212</v>
      </c>
      <c r="R20" s="137">
        <v>249642</v>
      </c>
      <c r="S20" s="137">
        <f t="shared" si="0"/>
        <v>4045110</v>
      </c>
      <c r="T20" s="123"/>
    </row>
    <row r="21" spans="2:20" ht="27.75" customHeight="1">
      <c r="B21" s="123"/>
      <c r="C21" s="124" t="s">
        <v>234</v>
      </c>
      <c r="D21" s="130"/>
      <c r="E21" s="131">
        <v>970096</v>
      </c>
      <c r="F21" s="132">
        <v>83168</v>
      </c>
      <c r="G21" s="132">
        <v>238368</v>
      </c>
      <c r="H21" s="132">
        <v>125460</v>
      </c>
      <c r="I21" s="132">
        <v>248708</v>
      </c>
      <c r="J21" s="132">
        <v>546875</v>
      </c>
      <c r="K21" s="132">
        <v>36105</v>
      </c>
      <c r="L21" s="132">
        <v>4280</v>
      </c>
      <c r="M21" s="132">
        <v>4725</v>
      </c>
      <c r="N21" s="132">
        <v>195816</v>
      </c>
      <c r="O21" s="132">
        <v>10311</v>
      </c>
      <c r="P21" s="132">
        <v>8379</v>
      </c>
      <c r="Q21" s="132">
        <v>10135</v>
      </c>
      <c r="R21" s="132">
        <v>86337</v>
      </c>
      <c r="S21" s="132">
        <f t="shared" si="0"/>
        <v>2568763</v>
      </c>
      <c r="T21" s="123"/>
    </row>
    <row r="22" spans="2:20" ht="27.75" customHeight="1">
      <c r="B22" s="125" t="s">
        <v>235</v>
      </c>
      <c r="C22" s="129" t="s">
        <v>236</v>
      </c>
      <c r="D22" s="130" t="s">
        <v>237</v>
      </c>
      <c r="E22" s="131">
        <v>0</v>
      </c>
      <c r="F22" s="132">
        <v>0</v>
      </c>
      <c r="G22" s="132">
        <v>0</v>
      </c>
      <c r="H22" s="132">
        <v>0</v>
      </c>
      <c r="I22" s="132">
        <v>0</v>
      </c>
      <c r="J22" s="132">
        <v>0</v>
      </c>
      <c r="K22" s="132">
        <v>0</v>
      </c>
      <c r="L22" s="132">
        <v>0</v>
      </c>
      <c r="M22" s="132">
        <v>0</v>
      </c>
      <c r="N22" s="132">
        <v>0</v>
      </c>
      <c r="O22" s="132">
        <v>0</v>
      </c>
      <c r="P22" s="132">
        <v>0</v>
      </c>
      <c r="Q22" s="132">
        <v>0</v>
      </c>
      <c r="R22" s="132">
        <v>0</v>
      </c>
      <c r="S22" s="132">
        <f t="shared" si="0"/>
        <v>0</v>
      </c>
      <c r="T22" s="123"/>
    </row>
    <row r="23" spans="2:20" ht="27.75" customHeight="1">
      <c r="B23" s="125" t="s">
        <v>223</v>
      </c>
      <c r="C23" s="129" t="s">
        <v>238</v>
      </c>
      <c r="D23" s="130"/>
      <c r="E23" s="131">
        <v>722058</v>
      </c>
      <c r="F23" s="132">
        <v>341949</v>
      </c>
      <c r="G23" s="132">
        <v>374764</v>
      </c>
      <c r="H23" s="132">
        <v>55776</v>
      </c>
      <c r="I23" s="132">
        <v>379417</v>
      </c>
      <c r="J23" s="132">
        <v>194910</v>
      </c>
      <c r="K23" s="132">
        <v>34566</v>
      </c>
      <c r="L23" s="132">
        <v>36115</v>
      </c>
      <c r="M23" s="132">
        <v>15493</v>
      </c>
      <c r="N23" s="132">
        <v>254646</v>
      </c>
      <c r="O23" s="132">
        <v>15886</v>
      </c>
      <c r="P23" s="132">
        <v>30823</v>
      </c>
      <c r="Q23" s="132">
        <v>34189</v>
      </c>
      <c r="R23" s="132">
        <v>312739</v>
      </c>
      <c r="S23" s="132">
        <f t="shared" si="0"/>
        <v>2803331</v>
      </c>
      <c r="T23" s="123"/>
    </row>
    <row r="24" spans="2:22" ht="27.75" customHeight="1">
      <c r="B24" s="125" t="s">
        <v>226</v>
      </c>
      <c r="C24" s="124" t="s">
        <v>239</v>
      </c>
      <c r="E24" s="138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8"/>
      <c r="U24" s="140"/>
      <c r="V24" s="140"/>
    </row>
    <row r="25" spans="2:20" ht="27.75" customHeight="1">
      <c r="B25" s="125" t="s">
        <v>229</v>
      </c>
      <c r="C25" s="129" t="s">
        <v>240</v>
      </c>
      <c r="D25" s="130"/>
      <c r="E25" s="131">
        <v>0</v>
      </c>
      <c r="F25" s="132">
        <v>0</v>
      </c>
      <c r="G25" s="132">
        <v>0</v>
      </c>
      <c r="H25" s="132">
        <v>0</v>
      </c>
      <c r="I25" s="132">
        <v>0</v>
      </c>
      <c r="J25" s="132">
        <v>0</v>
      </c>
      <c r="K25" s="132">
        <v>0</v>
      </c>
      <c r="L25" s="132">
        <v>0</v>
      </c>
      <c r="M25" s="132">
        <v>0</v>
      </c>
      <c r="N25" s="132">
        <v>0</v>
      </c>
      <c r="O25" s="132">
        <v>0</v>
      </c>
      <c r="P25" s="132">
        <v>0</v>
      </c>
      <c r="Q25" s="132">
        <v>0</v>
      </c>
      <c r="R25" s="132">
        <v>0</v>
      </c>
      <c r="S25" s="132">
        <f aca="true" t="shared" si="1" ref="S25:S36">SUM(E25:R25)</f>
        <v>0</v>
      </c>
      <c r="T25" s="123"/>
    </row>
    <row r="26" spans="2:20" ht="27.75" customHeight="1">
      <c r="B26" s="125" t="s">
        <v>241</v>
      </c>
      <c r="C26" s="129" t="s">
        <v>242</v>
      </c>
      <c r="D26" s="130"/>
      <c r="E26" s="131">
        <v>0</v>
      </c>
      <c r="F26" s="132">
        <v>0</v>
      </c>
      <c r="G26" s="132">
        <v>0</v>
      </c>
      <c r="H26" s="132">
        <v>0</v>
      </c>
      <c r="I26" s="132">
        <v>0</v>
      </c>
      <c r="J26" s="132">
        <v>0</v>
      </c>
      <c r="K26" s="132">
        <v>0</v>
      </c>
      <c r="L26" s="132">
        <v>0</v>
      </c>
      <c r="M26" s="132">
        <v>0</v>
      </c>
      <c r="N26" s="132">
        <v>0</v>
      </c>
      <c r="O26" s="132">
        <v>0</v>
      </c>
      <c r="P26" s="132">
        <v>0</v>
      </c>
      <c r="Q26" s="132">
        <v>0</v>
      </c>
      <c r="R26" s="132">
        <v>0</v>
      </c>
      <c r="S26" s="132">
        <f t="shared" si="1"/>
        <v>0</v>
      </c>
      <c r="T26" s="123"/>
    </row>
    <row r="27" spans="2:20" ht="27.75" customHeight="1">
      <c r="B27" s="125" t="s">
        <v>243</v>
      </c>
      <c r="C27" s="129" t="s">
        <v>244</v>
      </c>
      <c r="D27" s="130"/>
      <c r="E27" s="131">
        <v>136608</v>
      </c>
      <c r="F27" s="132">
        <v>178278</v>
      </c>
      <c r="G27" s="132">
        <v>0</v>
      </c>
      <c r="H27" s="132">
        <v>0</v>
      </c>
      <c r="I27" s="132">
        <v>0</v>
      </c>
      <c r="J27" s="132">
        <v>1818</v>
      </c>
      <c r="K27" s="132">
        <v>0</v>
      </c>
      <c r="L27" s="132">
        <v>0</v>
      </c>
      <c r="M27" s="132">
        <v>0</v>
      </c>
      <c r="N27" s="132">
        <v>0</v>
      </c>
      <c r="O27" s="132">
        <v>0</v>
      </c>
      <c r="P27" s="132">
        <v>0</v>
      </c>
      <c r="Q27" s="132">
        <v>0</v>
      </c>
      <c r="R27" s="132">
        <v>0</v>
      </c>
      <c r="S27" s="132">
        <f t="shared" si="1"/>
        <v>316704</v>
      </c>
      <c r="T27" s="123"/>
    </row>
    <row r="28" spans="2:20" ht="27.75" customHeight="1">
      <c r="B28" s="141"/>
      <c r="C28" s="134" t="s">
        <v>245</v>
      </c>
      <c r="D28" s="135"/>
      <c r="E28" s="136">
        <v>1828762</v>
      </c>
      <c r="F28" s="137">
        <v>603395</v>
      </c>
      <c r="G28" s="137">
        <v>613132</v>
      </c>
      <c r="H28" s="137">
        <v>181236</v>
      </c>
      <c r="I28" s="137">
        <v>628125</v>
      </c>
      <c r="J28" s="137">
        <v>743603</v>
      </c>
      <c r="K28" s="137">
        <v>70671</v>
      </c>
      <c r="L28" s="137">
        <v>40395</v>
      </c>
      <c r="M28" s="137">
        <v>20218</v>
      </c>
      <c r="N28" s="137">
        <v>450462</v>
      </c>
      <c r="O28" s="137">
        <v>26197</v>
      </c>
      <c r="P28" s="137">
        <v>39202</v>
      </c>
      <c r="Q28" s="137">
        <v>44324</v>
      </c>
      <c r="R28" s="137">
        <v>399076</v>
      </c>
      <c r="S28" s="137">
        <f t="shared" si="1"/>
        <v>5688798</v>
      </c>
      <c r="T28" s="123"/>
    </row>
    <row r="29" spans="2:20" ht="27.75" customHeight="1">
      <c r="B29" s="141" t="s">
        <v>246</v>
      </c>
      <c r="C29" s="135"/>
      <c r="D29" s="135"/>
      <c r="E29" s="136">
        <v>472357</v>
      </c>
      <c r="F29" s="137">
        <v>498295</v>
      </c>
      <c r="G29" s="137">
        <v>164196</v>
      </c>
      <c r="H29" s="137">
        <v>0</v>
      </c>
      <c r="I29" s="137">
        <v>126653</v>
      </c>
      <c r="J29" s="137">
        <v>74210</v>
      </c>
      <c r="K29" s="137">
        <v>47358</v>
      </c>
      <c r="L29" s="137">
        <v>0</v>
      </c>
      <c r="M29" s="137">
        <v>0</v>
      </c>
      <c r="N29" s="137">
        <v>110343</v>
      </c>
      <c r="O29" s="137">
        <v>61</v>
      </c>
      <c r="P29" s="137">
        <v>13151</v>
      </c>
      <c r="Q29" s="137">
        <v>17112</v>
      </c>
      <c r="R29" s="137">
        <v>149434</v>
      </c>
      <c r="S29" s="137">
        <f t="shared" si="1"/>
        <v>1673170</v>
      </c>
      <c r="T29" s="123"/>
    </row>
    <row r="30" spans="2:20" ht="27.75" customHeight="1">
      <c r="B30" s="125" t="s">
        <v>247</v>
      </c>
      <c r="C30" s="129" t="s">
        <v>248</v>
      </c>
      <c r="D30" s="130"/>
      <c r="E30" s="131">
        <v>470873</v>
      </c>
      <c r="F30" s="132">
        <v>0</v>
      </c>
      <c r="G30" s="132">
        <v>0</v>
      </c>
      <c r="H30" s="132">
        <v>0</v>
      </c>
      <c r="I30" s="132">
        <v>114810</v>
      </c>
      <c r="J30" s="132">
        <v>73592</v>
      </c>
      <c r="K30" s="132">
        <v>35783</v>
      </c>
      <c r="L30" s="132">
        <v>0</v>
      </c>
      <c r="M30" s="132">
        <v>0</v>
      </c>
      <c r="N30" s="132">
        <v>101018</v>
      </c>
      <c r="O30" s="132">
        <v>61</v>
      </c>
      <c r="P30" s="132">
        <v>13151</v>
      </c>
      <c r="Q30" s="132">
        <v>16629</v>
      </c>
      <c r="R30" s="132">
        <v>149311</v>
      </c>
      <c r="S30" s="132">
        <f t="shared" si="1"/>
        <v>975228</v>
      </c>
      <c r="T30" s="123"/>
    </row>
    <row r="31" spans="2:20" ht="27.75" customHeight="1">
      <c r="B31" s="125" t="s">
        <v>249</v>
      </c>
      <c r="C31" s="129" t="s">
        <v>250</v>
      </c>
      <c r="D31" s="130"/>
      <c r="E31" s="131">
        <v>0</v>
      </c>
      <c r="F31" s="132">
        <v>0</v>
      </c>
      <c r="G31" s="132">
        <v>0</v>
      </c>
      <c r="H31" s="132">
        <v>0</v>
      </c>
      <c r="I31" s="132">
        <v>0</v>
      </c>
      <c r="J31" s="132">
        <v>0</v>
      </c>
      <c r="K31" s="132">
        <v>0</v>
      </c>
      <c r="L31" s="132">
        <v>0</v>
      </c>
      <c r="M31" s="132">
        <v>0</v>
      </c>
      <c r="N31" s="132">
        <v>0</v>
      </c>
      <c r="O31" s="132">
        <v>0</v>
      </c>
      <c r="P31" s="132">
        <v>0</v>
      </c>
      <c r="Q31" s="132">
        <v>0</v>
      </c>
      <c r="R31" s="132">
        <v>0</v>
      </c>
      <c r="S31" s="132">
        <f t="shared" si="1"/>
        <v>0</v>
      </c>
      <c r="T31" s="123"/>
    </row>
    <row r="32" spans="2:20" ht="27.75" customHeight="1">
      <c r="B32" s="125" t="s">
        <v>251</v>
      </c>
      <c r="C32" s="129" t="s">
        <v>252</v>
      </c>
      <c r="D32" s="130"/>
      <c r="E32" s="131">
        <v>0</v>
      </c>
      <c r="F32" s="132">
        <v>0</v>
      </c>
      <c r="G32" s="132">
        <v>0</v>
      </c>
      <c r="H32" s="132">
        <v>0</v>
      </c>
      <c r="I32" s="132">
        <v>0</v>
      </c>
      <c r="J32" s="132">
        <v>0</v>
      </c>
      <c r="K32" s="132">
        <v>11522</v>
      </c>
      <c r="L32" s="132">
        <v>0</v>
      </c>
      <c r="M32" s="132">
        <v>0</v>
      </c>
      <c r="N32" s="132">
        <v>0</v>
      </c>
      <c r="O32" s="132">
        <v>0</v>
      </c>
      <c r="P32" s="132">
        <v>0</v>
      </c>
      <c r="Q32" s="132">
        <v>0</v>
      </c>
      <c r="R32" s="132">
        <v>0</v>
      </c>
      <c r="S32" s="132">
        <f t="shared" si="1"/>
        <v>11522</v>
      </c>
      <c r="T32" s="123"/>
    </row>
    <row r="33" spans="2:20" ht="27.75" customHeight="1">
      <c r="B33" s="125" t="s">
        <v>253</v>
      </c>
      <c r="C33" s="129" t="s">
        <v>254</v>
      </c>
      <c r="D33" s="130"/>
      <c r="E33" s="131">
        <v>0</v>
      </c>
      <c r="F33" s="132">
        <v>0</v>
      </c>
      <c r="G33" s="132">
        <v>0</v>
      </c>
      <c r="H33" s="132">
        <v>0</v>
      </c>
      <c r="I33" s="132">
        <v>0</v>
      </c>
      <c r="J33" s="132">
        <v>0</v>
      </c>
      <c r="K33" s="132">
        <v>0</v>
      </c>
      <c r="L33" s="132">
        <v>0</v>
      </c>
      <c r="M33" s="132">
        <v>0</v>
      </c>
      <c r="N33" s="132">
        <v>0</v>
      </c>
      <c r="O33" s="132">
        <v>0</v>
      </c>
      <c r="P33" s="132">
        <v>0</v>
      </c>
      <c r="Q33" s="132">
        <v>0</v>
      </c>
      <c r="R33" s="132">
        <v>0</v>
      </c>
      <c r="S33" s="132">
        <f t="shared" si="1"/>
        <v>0</v>
      </c>
      <c r="T33" s="123"/>
    </row>
    <row r="34" spans="2:20" ht="27.75" customHeight="1">
      <c r="B34" s="125" t="s">
        <v>255</v>
      </c>
      <c r="C34" s="129" t="s">
        <v>256</v>
      </c>
      <c r="D34" s="130"/>
      <c r="E34" s="131">
        <v>1484</v>
      </c>
      <c r="F34" s="132">
        <v>0</v>
      </c>
      <c r="G34" s="132">
        <v>0</v>
      </c>
      <c r="H34" s="132">
        <v>0</v>
      </c>
      <c r="I34" s="132">
        <v>11843</v>
      </c>
      <c r="J34" s="132">
        <v>618</v>
      </c>
      <c r="K34" s="132">
        <v>53</v>
      </c>
      <c r="L34" s="132">
        <v>0</v>
      </c>
      <c r="M34" s="132">
        <v>0</v>
      </c>
      <c r="N34" s="132">
        <v>9325</v>
      </c>
      <c r="O34" s="132">
        <v>0</v>
      </c>
      <c r="P34" s="132">
        <v>0</v>
      </c>
      <c r="Q34" s="132">
        <v>483</v>
      </c>
      <c r="R34" s="132">
        <v>123</v>
      </c>
      <c r="S34" s="132">
        <f t="shared" si="1"/>
        <v>23929</v>
      </c>
      <c r="T34" s="123"/>
    </row>
    <row r="35" spans="2:20" ht="27.75" customHeight="1">
      <c r="B35" s="133" t="s">
        <v>257</v>
      </c>
      <c r="C35" s="134" t="s">
        <v>258</v>
      </c>
      <c r="D35" s="135"/>
      <c r="E35" s="136">
        <v>472357</v>
      </c>
      <c r="F35" s="137">
        <v>0</v>
      </c>
      <c r="G35" s="137">
        <v>0</v>
      </c>
      <c r="H35" s="137">
        <v>0</v>
      </c>
      <c r="I35" s="137">
        <v>126653</v>
      </c>
      <c r="J35" s="137">
        <v>74210</v>
      </c>
      <c r="K35" s="137">
        <v>47358</v>
      </c>
      <c r="L35" s="137">
        <v>0</v>
      </c>
      <c r="M35" s="137">
        <v>0</v>
      </c>
      <c r="N35" s="137">
        <v>110343</v>
      </c>
      <c r="O35" s="137">
        <v>61</v>
      </c>
      <c r="P35" s="137">
        <v>13151</v>
      </c>
      <c r="Q35" s="137">
        <v>17112</v>
      </c>
      <c r="R35" s="137">
        <v>149434</v>
      </c>
      <c r="S35" s="137">
        <f t="shared" si="1"/>
        <v>1010679</v>
      </c>
      <c r="T35" s="123"/>
    </row>
    <row r="36" spans="2:20" ht="27.75" customHeight="1" thickBot="1">
      <c r="B36" s="127" t="s">
        <v>259</v>
      </c>
      <c r="C36" s="121"/>
      <c r="D36" s="121"/>
      <c r="E36" s="142">
        <v>0</v>
      </c>
      <c r="F36" s="143">
        <v>498295</v>
      </c>
      <c r="G36" s="143">
        <v>164196</v>
      </c>
      <c r="H36" s="143">
        <v>0</v>
      </c>
      <c r="I36" s="143">
        <v>0</v>
      </c>
      <c r="J36" s="143">
        <v>0</v>
      </c>
      <c r="K36" s="143">
        <v>0</v>
      </c>
      <c r="L36" s="143">
        <v>0</v>
      </c>
      <c r="M36" s="143">
        <v>0</v>
      </c>
      <c r="N36" s="143">
        <v>0</v>
      </c>
      <c r="O36" s="143">
        <v>0</v>
      </c>
      <c r="P36" s="143">
        <v>0</v>
      </c>
      <c r="Q36" s="143">
        <v>0</v>
      </c>
      <c r="R36" s="143">
        <v>0</v>
      </c>
      <c r="S36" s="143">
        <f t="shared" si="1"/>
        <v>662491</v>
      </c>
      <c r="T36" s="123"/>
    </row>
    <row r="39" spans="5:20" ht="17.25">
      <c r="E39" s="240">
        <v>0</v>
      </c>
      <c r="F39" s="240">
        <v>0</v>
      </c>
      <c r="G39" s="240">
        <v>0</v>
      </c>
      <c r="H39" s="240">
        <v>0</v>
      </c>
      <c r="I39" s="240">
        <v>0</v>
      </c>
      <c r="J39" s="240">
        <v>0</v>
      </c>
      <c r="K39" s="240">
        <v>0</v>
      </c>
      <c r="L39" s="240">
        <v>0</v>
      </c>
      <c r="M39" s="240">
        <v>0</v>
      </c>
      <c r="N39" s="240">
        <v>0</v>
      </c>
      <c r="O39" s="240">
        <v>0</v>
      </c>
      <c r="P39" s="240">
        <v>0</v>
      </c>
      <c r="Q39" s="240">
        <v>0</v>
      </c>
      <c r="R39" s="240">
        <v>0</v>
      </c>
      <c r="S39" s="240">
        <f>SUM(E39:R39)</f>
        <v>0</v>
      </c>
      <c r="T39" s="240">
        <v>0</v>
      </c>
    </row>
  </sheetData>
  <printOptions/>
  <pageMargins left="0.7874015748031497" right="0.2362204724409449" top="0.7874015748031497" bottom="0.7086614173228347" header="0.5118110236220472" footer="0.5118110236220472"/>
  <pageSetup horizontalDpi="300" verticalDpi="3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B1:Y104"/>
  <sheetViews>
    <sheetView defaultGridColor="0" zoomScale="65" zoomScaleNormal="65" colorId="22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8.66015625" defaultRowHeight="18"/>
  <cols>
    <col min="1" max="1" width="5.66015625" style="144" customWidth="1"/>
    <col min="2" max="2" width="8.66015625" style="144" customWidth="1"/>
    <col min="3" max="3" width="28.66015625" style="144" customWidth="1"/>
    <col min="4" max="7" width="10.66015625" style="144" customWidth="1"/>
    <col min="8" max="8" width="11.66015625" style="144" customWidth="1"/>
    <col min="9" max="17" width="10.66015625" style="144" customWidth="1"/>
    <col min="18" max="18" width="12.66015625" style="144" customWidth="1"/>
    <col min="19" max="19" width="1.66015625" style="144" customWidth="1"/>
    <col min="20" max="20" width="11" style="144" bestFit="1" customWidth="1"/>
    <col min="21" max="25" width="12.66015625" style="144" customWidth="1"/>
    <col min="26" max="16384" width="8.66015625" style="144" customWidth="1"/>
  </cols>
  <sheetData>
    <row r="1" ht="25.5" customHeight="1">
      <c r="B1" s="311" t="s">
        <v>0</v>
      </c>
    </row>
    <row r="2" ht="14.25" customHeight="1"/>
    <row r="3" spans="2:18" ht="25.5" customHeight="1" thickBot="1">
      <c r="B3" s="145" t="s">
        <v>260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</row>
    <row r="4" spans="2:19" ht="25.5" customHeight="1">
      <c r="B4" s="146"/>
      <c r="D4" s="123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47"/>
      <c r="S4" s="146"/>
    </row>
    <row r="5" spans="2:19" ht="25.5" customHeight="1">
      <c r="B5" s="146"/>
      <c r="C5" s="144" t="s">
        <v>261</v>
      </c>
      <c r="D5" s="80" t="s">
        <v>3</v>
      </c>
      <c r="E5" s="81" t="s">
        <v>4</v>
      </c>
      <c r="F5" s="81" t="s">
        <v>5</v>
      </c>
      <c r="G5" s="81" t="s">
        <v>6</v>
      </c>
      <c r="H5" s="81" t="s">
        <v>7</v>
      </c>
      <c r="I5" s="81" t="s">
        <v>8</v>
      </c>
      <c r="J5" s="81" t="s">
        <v>9</v>
      </c>
      <c r="K5" s="257" t="s">
        <v>364</v>
      </c>
      <c r="L5" s="257" t="s">
        <v>364</v>
      </c>
      <c r="M5" s="257" t="s">
        <v>365</v>
      </c>
      <c r="N5" s="81" t="s">
        <v>366</v>
      </c>
      <c r="O5" s="81" t="s">
        <v>10</v>
      </c>
      <c r="P5" s="81" t="s">
        <v>367</v>
      </c>
      <c r="Q5" s="328" t="s">
        <v>11</v>
      </c>
      <c r="R5" s="147"/>
      <c r="S5" s="146"/>
    </row>
    <row r="6" spans="2:19" ht="25.5" customHeight="1">
      <c r="B6" s="146"/>
      <c r="D6" s="78"/>
      <c r="E6" s="79"/>
      <c r="F6" s="79"/>
      <c r="G6" s="79"/>
      <c r="H6" s="79"/>
      <c r="I6" s="79"/>
      <c r="J6" s="79"/>
      <c r="K6" s="81"/>
      <c r="L6" s="81"/>
      <c r="M6" s="79"/>
      <c r="N6" s="81"/>
      <c r="O6" s="81"/>
      <c r="P6" s="79"/>
      <c r="Q6" s="81"/>
      <c r="R6" s="148" t="s">
        <v>12</v>
      </c>
      <c r="S6" s="146"/>
    </row>
    <row r="7" spans="2:19" ht="25.5" customHeight="1">
      <c r="B7" s="146" t="s">
        <v>108</v>
      </c>
      <c r="D7" s="80" t="s">
        <v>369</v>
      </c>
      <c r="E7" s="328" t="s">
        <v>369</v>
      </c>
      <c r="F7" s="328"/>
      <c r="G7" s="328"/>
      <c r="H7" s="328"/>
      <c r="I7" s="328"/>
      <c r="J7" s="329" t="s">
        <v>383</v>
      </c>
      <c r="K7" s="336" t="s">
        <v>384</v>
      </c>
      <c r="L7" s="336" t="s">
        <v>385</v>
      </c>
      <c r="M7" s="333" t="s">
        <v>376</v>
      </c>
      <c r="N7" s="328" t="s">
        <v>15</v>
      </c>
      <c r="O7" s="328" t="s">
        <v>15</v>
      </c>
      <c r="P7" s="333" t="s">
        <v>380</v>
      </c>
      <c r="Q7" s="330"/>
      <c r="R7" s="148" t="s">
        <v>262</v>
      </c>
      <c r="S7" s="146"/>
    </row>
    <row r="8" spans="2:19" ht="25.5" customHeight="1" thickBot="1">
      <c r="B8" s="149"/>
      <c r="C8" s="343"/>
      <c r="D8" s="365" t="s">
        <v>371</v>
      </c>
      <c r="E8" s="331" t="s">
        <v>373</v>
      </c>
      <c r="F8" s="331" t="s">
        <v>16</v>
      </c>
      <c r="G8" s="331" t="s">
        <v>17</v>
      </c>
      <c r="H8" s="331" t="s">
        <v>62</v>
      </c>
      <c r="I8" s="331" t="s">
        <v>18</v>
      </c>
      <c r="J8" s="331" t="s">
        <v>19</v>
      </c>
      <c r="K8" s="332" t="s">
        <v>386</v>
      </c>
      <c r="L8" s="332" t="s">
        <v>387</v>
      </c>
      <c r="M8" s="331" t="s">
        <v>374</v>
      </c>
      <c r="N8" s="331" t="s">
        <v>63</v>
      </c>
      <c r="O8" s="331" t="s">
        <v>64</v>
      </c>
      <c r="P8" s="331" t="s">
        <v>378</v>
      </c>
      <c r="Q8" s="331" t="s">
        <v>20</v>
      </c>
      <c r="R8" s="150"/>
      <c r="S8" s="146"/>
    </row>
    <row r="9" spans="2:25" ht="25.5" customHeight="1">
      <c r="B9" s="357" t="s">
        <v>398</v>
      </c>
      <c r="C9" s="152"/>
      <c r="D9" s="153">
        <f>ROUND(D43/D45*100,1)</f>
        <v>91.1</v>
      </c>
      <c r="E9" s="154">
        <f>ROUND(E43/E45*100,1)</f>
        <v>69.5</v>
      </c>
      <c r="F9" s="154">
        <f>ROUND(F43/F45*100,1)</f>
        <v>80.9</v>
      </c>
      <c r="G9" s="154">
        <f>ROUND(G43/G45*100,1)</f>
        <v>62</v>
      </c>
      <c r="H9" s="154">
        <f>ROUND(H43/H45*100,1)</f>
        <v>82.7</v>
      </c>
      <c r="I9" s="154">
        <f aca="true" t="shared" si="0" ref="I9:Q9">ROUND(I43/I45*100,1)</f>
        <v>89.2</v>
      </c>
      <c r="J9" s="154">
        <f t="shared" si="0"/>
        <v>70.9</v>
      </c>
      <c r="K9" s="154">
        <f>ROUND(K43/K45*100,1)</f>
        <v>63.4</v>
      </c>
      <c r="L9" s="154">
        <f>ROUND(L43/L45*100,1)</f>
        <v>59.3</v>
      </c>
      <c r="M9" s="154">
        <f>ROUND(M43/M45*100,1)</f>
        <v>59</v>
      </c>
      <c r="N9" s="154">
        <f t="shared" si="0"/>
        <v>86.5</v>
      </c>
      <c r="O9" s="154">
        <f t="shared" si="0"/>
        <v>82.7</v>
      </c>
      <c r="P9" s="154">
        <f t="shared" si="0"/>
        <v>65</v>
      </c>
      <c r="Q9" s="154">
        <f t="shared" si="0"/>
        <v>84.5</v>
      </c>
      <c r="R9" s="154">
        <f>ROUND(R43/R45*100,1)</f>
        <v>77.3</v>
      </c>
      <c r="S9" s="146"/>
      <c r="U9" s="235"/>
      <c r="V9" s="235"/>
      <c r="W9" s="235"/>
      <c r="X9" s="235"/>
      <c r="Y9" s="235"/>
    </row>
    <row r="10" spans="2:25" ht="25.5" customHeight="1">
      <c r="B10" s="357" t="s">
        <v>399</v>
      </c>
      <c r="C10" s="152"/>
      <c r="D10" s="153">
        <f>ROUND(D47/D43*100,1)</f>
        <v>240</v>
      </c>
      <c r="E10" s="154">
        <f aca="true" t="shared" si="1" ref="E10:R10">ROUND(E47/E43*100,1)</f>
        <v>227.8</v>
      </c>
      <c r="F10" s="154">
        <f t="shared" si="1"/>
        <v>164.7</v>
      </c>
      <c r="G10" s="154">
        <f t="shared" si="1"/>
        <v>233.1</v>
      </c>
      <c r="H10" s="154">
        <f t="shared" si="1"/>
        <v>170.8</v>
      </c>
      <c r="I10" s="154">
        <f t="shared" si="1"/>
        <v>159.7</v>
      </c>
      <c r="J10" s="154">
        <f t="shared" si="1"/>
        <v>210.1</v>
      </c>
      <c r="K10" s="154">
        <f>ROUND(K47/K43*100,1)</f>
        <v>436.7</v>
      </c>
      <c r="L10" s="154">
        <f>ROUND(L47/L43*100,1)</f>
        <v>206.6</v>
      </c>
      <c r="M10" s="154">
        <f>ROUND(M47/M43*100,1)</f>
        <v>217.6</v>
      </c>
      <c r="N10" s="154">
        <f t="shared" si="1"/>
        <v>341.3</v>
      </c>
      <c r="O10" s="154">
        <f t="shared" si="1"/>
        <v>167.1</v>
      </c>
      <c r="P10" s="154">
        <f t="shared" si="1"/>
        <v>304.4</v>
      </c>
      <c r="Q10" s="154">
        <f t="shared" si="1"/>
        <v>142.6</v>
      </c>
      <c r="R10" s="154">
        <f t="shared" si="1"/>
        <v>207</v>
      </c>
      <c r="S10" s="146"/>
      <c r="U10" s="235"/>
      <c r="V10" s="235"/>
      <c r="W10" s="235"/>
      <c r="X10" s="235"/>
      <c r="Y10" s="235"/>
    </row>
    <row r="11" spans="2:25" ht="25.5" customHeight="1">
      <c r="B11" s="357" t="s">
        <v>400</v>
      </c>
      <c r="C11" s="152"/>
      <c r="D11" s="155">
        <f>+D43/D49</f>
        <v>517.427397260274</v>
      </c>
      <c r="E11" s="156">
        <f aca="true" t="shared" si="2" ref="E11:Q11">+E43/E49</f>
        <v>291.15890410958906</v>
      </c>
      <c r="F11" s="156">
        <f t="shared" si="2"/>
        <v>249.2821917808219</v>
      </c>
      <c r="G11" s="156">
        <f t="shared" si="2"/>
        <v>145.0958904109589</v>
      </c>
      <c r="H11" s="156">
        <f t="shared" si="2"/>
        <v>165.33150684931508</v>
      </c>
      <c r="I11" s="156">
        <f t="shared" si="2"/>
        <v>227.3945205479452</v>
      </c>
      <c r="J11" s="156">
        <f t="shared" si="2"/>
        <v>70.87671232876713</v>
      </c>
      <c r="K11" s="156">
        <f>+K43/K49</f>
        <v>31.92876712328767</v>
      </c>
      <c r="L11" s="156">
        <f>+L43/L49</f>
        <v>43.86027397260274</v>
      </c>
      <c r="M11" s="156">
        <f>+M43/M49</f>
        <v>165.9041095890411</v>
      </c>
      <c r="N11" s="156">
        <f t="shared" si="2"/>
        <v>25.958904109589042</v>
      </c>
      <c r="O11" s="156">
        <f t="shared" si="2"/>
        <v>41.33150684931507</v>
      </c>
      <c r="P11" s="156">
        <f t="shared" si="2"/>
        <v>49.42465753424658</v>
      </c>
      <c r="Q11" s="156">
        <f t="shared" si="2"/>
        <v>243.42465753424656</v>
      </c>
      <c r="R11" s="156">
        <f>+R43/R49</f>
        <v>162.02857142857144</v>
      </c>
      <c r="S11" s="146"/>
      <c r="U11" s="235"/>
      <c r="V11" s="235"/>
      <c r="W11" s="235"/>
      <c r="X11" s="235"/>
      <c r="Y11" s="235"/>
    </row>
    <row r="12" spans="2:25" ht="25.5" customHeight="1">
      <c r="B12" s="357" t="s">
        <v>401</v>
      </c>
      <c r="C12" s="152"/>
      <c r="D12" s="155">
        <f>+D47/D50</f>
        <v>1850.0857142857142</v>
      </c>
      <c r="E12" s="156">
        <f aca="true" t="shared" si="3" ref="E12:Q12">+E47/E50</f>
        <v>988.138775510204</v>
      </c>
      <c r="F12" s="156">
        <f t="shared" si="3"/>
        <v>611.6775510204081</v>
      </c>
      <c r="G12" s="156">
        <f t="shared" si="3"/>
        <v>457.26666666666665</v>
      </c>
      <c r="H12" s="156">
        <f t="shared" si="3"/>
        <v>420.69795918367345</v>
      </c>
      <c r="I12" s="156">
        <f t="shared" si="3"/>
        <v>541.0285714285715</v>
      </c>
      <c r="J12" s="156">
        <f t="shared" si="3"/>
        <v>221.8204081632653</v>
      </c>
      <c r="K12" s="156">
        <f>+K47/K50</f>
        <v>207.74693877551022</v>
      </c>
      <c r="L12" s="156">
        <f>+L47/L50</f>
        <v>135.02857142857144</v>
      </c>
      <c r="M12" s="156">
        <f>+M47/M50</f>
        <v>537.9428571428572</v>
      </c>
      <c r="N12" s="156">
        <f t="shared" si="3"/>
        <v>131.9877551020408</v>
      </c>
      <c r="O12" s="156">
        <f t="shared" si="3"/>
        <v>102.87755102040816</v>
      </c>
      <c r="P12" s="156">
        <f t="shared" si="3"/>
        <v>188.03082191780823</v>
      </c>
      <c r="Q12" s="156">
        <f t="shared" si="3"/>
        <v>517.2979591836735</v>
      </c>
      <c r="R12" s="156">
        <f>+R47/R50</f>
        <v>489.32552826956027</v>
      </c>
      <c r="S12" s="146"/>
      <c r="U12" s="235"/>
      <c r="V12" s="235"/>
      <c r="W12" s="235"/>
      <c r="X12" s="235"/>
      <c r="Y12" s="235"/>
    </row>
    <row r="13" spans="2:25" ht="25.5" customHeight="1">
      <c r="B13" s="358" t="s">
        <v>402</v>
      </c>
      <c r="C13" s="152"/>
      <c r="D13" s="251">
        <f aca="true" t="shared" si="4" ref="D13:R13">+((D53+D54)/(D43+D47))*1000</f>
        <v>22803.897018058593</v>
      </c>
      <c r="E13" s="156">
        <f t="shared" si="4"/>
        <v>16555.155913160546</v>
      </c>
      <c r="F13" s="156">
        <f t="shared" si="4"/>
        <v>17908.208047365777</v>
      </c>
      <c r="G13" s="156">
        <f t="shared" si="4"/>
        <v>14594.438335355</v>
      </c>
      <c r="H13" s="156">
        <f t="shared" si="4"/>
        <v>18264.091251216214</v>
      </c>
      <c r="I13" s="156">
        <f t="shared" si="4"/>
        <v>17514.207774494203</v>
      </c>
      <c r="J13" s="156">
        <f t="shared" si="4"/>
        <v>19768.68704497856</v>
      </c>
      <c r="K13" s="156">
        <f>+((K53+K54)/(K43+K47))*1000</f>
        <v>8464.34966108198</v>
      </c>
      <c r="L13" s="156">
        <f>+((L53+L54)/(L43+L47))*1000</f>
        <v>15867.124320140148</v>
      </c>
      <c r="M13" s="156">
        <f>+((M53+M54)/(M43+M47))*1000</f>
        <v>14627.691043976898</v>
      </c>
      <c r="N13" s="156">
        <f t="shared" si="4"/>
        <v>9776.475652922607</v>
      </c>
      <c r="O13" s="156">
        <f t="shared" si="4"/>
        <v>9411.928222183613</v>
      </c>
      <c r="P13" s="156">
        <f t="shared" si="4"/>
        <v>7741.462745904449</v>
      </c>
      <c r="Q13" s="156">
        <f t="shared" si="4"/>
        <v>16868.59658237008</v>
      </c>
      <c r="R13" s="243">
        <f t="shared" si="4"/>
        <v>17609.24407770902</v>
      </c>
      <c r="S13" s="146"/>
      <c r="U13" s="235"/>
      <c r="V13" s="235"/>
      <c r="W13" s="235"/>
      <c r="X13" s="235"/>
      <c r="Y13" s="235"/>
    </row>
    <row r="14" spans="2:25" ht="25.5" customHeight="1">
      <c r="B14" s="146"/>
      <c r="C14" s="359" t="s">
        <v>403</v>
      </c>
      <c r="D14" s="158">
        <f aca="true" t="shared" si="5" ref="D14:R14">+(D53/D43)*1000</f>
        <v>52052.89604523962</v>
      </c>
      <c r="E14" s="159">
        <f t="shared" si="5"/>
        <v>34812.24770167399</v>
      </c>
      <c r="F14" s="159">
        <f t="shared" si="5"/>
        <v>33835.22002901481</v>
      </c>
      <c r="G14" s="159">
        <f t="shared" si="5"/>
        <v>31706.419939577037</v>
      </c>
      <c r="H14" s="159">
        <f t="shared" si="5"/>
        <v>33261.856626785535</v>
      </c>
      <c r="I14" s="159">
        <f t="shared" si="5"/>
        <v>29028.494319208665</v>
      </c>
      <c r="J14" s="159">
        <f t="shared" si="5"/>
        <v>28824.391186702745</v>
      </c>
      <c r="K14" s="159">
        <f>+(K53/K43)*1000</f>
        <v>14678.050454779475</v>
      </c>
      <c r="L14" s="159">
        <f>+(L53/L43)*1000</f>
        <v>22312.761571615963</v>
      </c>
      <c r="M14" s="159">
        <f>+(M53/M43)*1000</f>
        <v>27864.32169102469</v>
      </c>
      <c r="N14" s="159">
        <f t="shared" si="5"/>
        <v>19120.633245382585</v>
      </c>
      <c r="O14" s="159">
        <f t="shared" si="5"/>
        <v>18172.08007424102</v>
      </c>
      <c r="P14" s="159">
        <f t="shared" si="5"/>
        <v>17480.48780487805</v>
      </c>
      <c r="Q14" s="159">
        <f t="shared" si="5"/>
        <v>27686.2689926843</v>
      </c>
      <c r="R14" s="243">
        <f t="shared" si="5"/>
        <v>34900.64809424542</v>
      </c>
      <c r="S14" s="146"/>
      <c r="U14" s="235"/>
      <c r="V14" s="235"/>
      <c r="W14" s="235"/>
      <c r="X14" s="235"/>
      <c r="Y14" s="235"/>
    </row>
    <row r="15" spans="2:25" ht="25.5" customHeight="1">
      <c r="B15" s="151"/>
      <c r="C15" s="360" t="s">
        <v>404</v>
      </c>
      <c r="D15" s="155">
        <f aca="true" t="shared" si="6" ref="D15:R15">+(D54/D47)*1000</f>
        <v>10616.937770119861</v>
      </c>
      <c r="E15" s="156">
        <f t="shared" si="6"/>
        <v>8540.76515733558</v>
      </c>
      <c r="F15" s="156">
        <f t="shared" si="6"/>
        <v>8238.134004177205</v>
      </c>
      <c r="G15" s="156">
        <f t="shared" si="6"/>
        <v>7254.118676191864</v>
      </c>
      <c r="H15" s="156">
        <f t="shared" si="6"/>
        <v>9483.200900350244</v>
      </c>
      <c r="I15" s="156">
        <f t="shared" si="6"/>
        <v>10304.401291568593</v>
      </c>
      <c r="J15" s="156">
        <f t="shared" si="6"/>
        <v>15457.954587274133</v>
      </c>
      <c r="K15" s="156">
        <f>+(K54/K47)*1000</f>
        <v>7041.612637038783</v>
      </c>
      <c r="L15" s="156">
        <f>+(L54/L47)*1000</f>
        <v>12747.959615500877</v>
      </c>
      <c r="M15" s="156">
        <f>+(M54/M47)*1000</f>
        <v>8545.987738626362</v>
      </c>
      <c r="N15" s="156">
        <f t="shared" si="6"/>
        <v>7038.562637226706</v>
      </c>
      <c r="O15" s="156">
        <f t="shared" si="6"/>
        <v>4168.696687165246</v>
      </c>
      <c r="P15" s="156">
        <f t="shared" si="6"/>
        <v>4541.535379291504</v>
      </c>
      <c r="Q15" s="156">
        <f t="shared" si="6"/>
        <v>9284.839590335969</v>
      </c>
      <c r="R15" s="243">
        <f t="shared" si="6"/>
        <v>9254.584744091157</v>
      </c>
      <c r="S15" s="146"/>
      <c r="U15" s="235"/>
      <c r="V15" s="235"/>
      <c r="W15" s="235"/>
      <c r="X15" s="235"/>
      <c r="Y15" s="235"/>
    </row>
    <row r="16" spans="2:25" ht="25.5" customHeight="1">
      <c r="B16" s="358" t="s">
        <v>405</v>
      </c>
      <c r="C16" s="152"/>
      <c r="D16" s="155">
        <f>+(D58/(D43+D47))*1000</f>
        <v>3781.39852865143</v>
      </c>
      <c r="E16" s="156">
        <f aca="true" t="shared" si="7" ref="E16:R16">+(E58/(E43+E47))*1000</f>
        <v>1870.6938372463521</v>
      </c>
      <c r="F16" s="156">
        <f t="shared" si="7"/>
        <v>3105.306644412059</v>
      </c>
      <c r="G16" s="156">
        <f t="shared" si="7"/>
        <v>1863.3163664395597</v>
      </c>
      <c r="H16" s="156">
        <f t="shared" si="7"/>
        <v>1779.4660286261528</v>
      </c>
      <c r="I16" s="156">
        <f t="shared" si="7"/>
        <v>2370.292877323696</v>
      </c>
      <c r="J16" s="156">
        <f t="shared" si="7"/>
        <v>3564.326318938865</v>
      </c>
      <c r="K16" s="156">
        <f>+(K58/(K43+K47))*1000</f>
        <v>3209.233917380739</v>
      </c>
      <c r="L16" s="156">
        <f>+(L58/(L43+L47))*1000</f>
        <v>5060.968405614064</v>
      </c>
      <c r="M16" s="156">
        <f>+(M58/(M43+M47))*1000</f>
        <v>1403.371960634465</v>
      </c>
      <c r="N16" s="156">
        <f t="shared" si="7"/>
        <v>2712.4509710131065</v>
      </c>
      <c r="O16" s="156">
        <f t="shared" si="7"/>
        <v>603.4101908614828</v>
      </c>
      <c r="P16" s="156">
        <f t="shared" si="7"/>
        <v>407.8689423538282</v>
      </c>
      <c r="Q16" s="156">
        <f t="shared" si="7"/>
        <v>1922.022561552591</v>
      </c>
      <c r="R16" s="243">
        <f t="shared" si="7"/>
        <v>2575.2007409552466</v>
      </c>
      <c r="S16" s="146"/>
      <c r="U16" s="235"/>
      <c r="V16" s="235"/>
      <c r="W16" s="235"/>
      <c r="X16" s="235"/>
      <c r="Y16" s="235"/>
    </row>
    <row r="17" spans="2:25" ht="25.5" customHeight="1">
      <c r="B17" s="146"/>
      <c r="C17" s="157" t="s">
        <v>263</v>
      </c>
      <c r="D17" s="158">
        <f>(+D56/(D43+D47))*1000</f>
        <v>993.2007749185525</v>
      </c>
      <c r="E17" s="159">
        <f aca="true" t="shared" si="8" ref="E17:R17">(+E56/(E43+E47))*1000</f>
        <v>452.56295802989376</v>
      </c>
      <c r="F17" s="159">
        <f t="shared" si="8"/>
        <v>807.6014432279146</v>
      </c>
      <c r="G17" s="159">
        <f t="shared" si="8"/>
        <v>368.90523857568786</v>
      </c>
      <c r="H17" s="159">
        <f t="shared" si="8"/>
        <v>639.9334218594148</v>
      </c>
      <c r="I17" s="159">
        <f t="shared" si="8"/>
        <v>571.641978000566</v>
      </c>
      <c r="J17" s="159">
        <f t="shared" si="8"/>
        <v>2559.1652538147005</v>
      </c>
      <c r="K17" s="159">
        <f>(+K56/(K43+K47))*1000</f>
        <v>2953.2708786289804</v>
      </c>
      <c r="L17" s="159">
        <f>(+L56/(L43+L47))*1000</f>
        <v>3898.209447760282</v>
      </c>
      <c r="M17" s="159">
        <f>(+M56/(M43+M47))*1000</f>
        <v>219.92607264843957</v>
      </c>
      <c r="N17" s="159">
        <f t="shared" si="8"/>
        <v>2062.2548550655315</v>
      </c>
      <c r="O17" s="159">
        <f t="shared" si="8"/>
        <v>307.6369412523889</v>
      </c>
      <c r="P17" s="159">
        <f t="shared" si="8"/>
        <v>195.8736033998218</v>
      </c>
      <c r="Q17" s="159">
        <f t="shared" si="8"/>
        <v>446.1843887414884</v>
      </c>
      <c r="R17" s="244">
        <f t="shared" si="8"/>
        <v>832.3950733086139</v>
      </c>
      <c r="S17" s="146"/>
      <c r="U17" s="235"/>
      <c r="V17" s="235"/>
      <c r="W17" s="235"/>
      <c r="X17" s="235"/>
      <c r="Y17" s="235"/>
    </row>
    <row r="18" spans="2:25" ht="25.5" customHeight="1">
      <c r="B18" s="151"/>
      <c r="C18" s="160" t="s">
        <v>264</v>
      </c>
      <c r="D18" s="155">
        <f>(+D57/(D43+D47))*1000</f>
        <v>2788.197753732877</v>
      </c>
      <c r="E18" s="156">
        <f aca="true" t="shared" si="9" ref="E18:R18">(+E57/(E43+E47))*1000</f>
        <v>1418.1308792164584</v>
      </c>
      <c r="F18" s="156">
        <f t="shared" si="9"/>
        <v>2297.7052011841447</v>
      </c>
      <c r="G18" s="156">
        <f t="shared" si="9"/>
        <v>1494.4111278638718</v>
      </c>
      <c r="H18" s="156">
        <f t="shared" si="9"/>
        <v>1139.532606766738</v>
      </c>
      <c r="I18" s="156">
        <f t="shared" si="9"/>
        <v>1798.65089932313</v>
      </c>
      <c r="J18" s="156">
        <f t="shared" si="9"/>
        <v>1005.1610651241647</v>
      </c>
      <c r="K18" s="156">
        <f>(+K57/(K43+K47))*1000</f>
        <v>255.96303875175852</v>
      </c>
      <c r="L18" s="156">
        <f>(+L57/(L43+L47))*1000</f>
        <v>1162.7589578537818</v>
      </c>
      <c r="M18" s="156">
        <f>(+M57/(M43+M47))*1000</f>
        <v>1183.4458879860254</v>
      </c>
      <c r="N18" s="156">
        <f t="shared" si="9"/>
        <v>650.1961159475749</v>
      </c>
      <c r="O18" s="156">
        <f t="shared" si="9"/>
        <v>295.77324960909385</v>
      </c>
      <c r="P18" s="156">
        <f t="shared" si="9"/>
        <v>211.99533895400643</v>
      </c>
      <c r="Q18" s="156">
        <f t="shared" si="9"/>
        <v>1475.8381728111028</v>
      </c>
      <c r="R18" s="243">
        <f t="shared" si="9"/>
        <v>1742.805667646633</v>
      </c>
      <c r="S18" s="146"/>
      <c r="U18" s="235"/>
      <c r="V18" s="235"/>
      <c r="W18" s="235"/>
      <c r="X18" s="235"/>
      <c r="Y18" s="235"/>
    </row>
    <row r="19" spans="2:25" ht="25.5" customHeight="1">
      <c r="B19" s="357" t="s">
        <v>406</v>
      </c>
      <c r="C19" s="152"/>
      <c r="D19" s="252">
        <f>(D60/D43)*1000</f>
        <v>818.9091448207942</v>
      </c>
      <c r="E19" s="253">
        <f aca="true" t="shared" si="10" ref="E19:R19">(E60/E43)*1000</f>
        <v>557.5263707620938</v>
      </c>
      <c r="F19" s="253">
        <f t="shared" si="10"/>
        <v>634.1715391040576</v>
      </c>
      <c r="G19" s="253">
        <f t="shared" si="10"/>
        <v>585.0075528700906</v>
      </c>
      <c r="H19" s="253">
        <f t="shared" si="10"/>
        <v>0</v>
      </c>
      <c r="I19" s="253">
        <f t="shared" si="10"/>
        <v>0</v>
      </c>
      <c r="J19" s="253">
        <f t="shared" si="10"/>
        <v>0</v>
      </c>
      <c r="K19" s="253">
        <f>(K60/K43)*1000</f>
        <v>679.7666037412048</v>
      </c>
      <c r="L19" s="253">
        <f>(L60/L43)*1000</f>
        <v>706.4776063464301</v>
      </c>
      <c r="M19" s="253">
        <f>(M60/M43)*1000</f>
        <v>716.290975146561</v>
      </c>
      <c r="N19" s="253">
        <f t="shared" si="10"/>
        <v>373.72031662269126</v>
      </c>
      <c r="O19" s="253">
        <f t="shared" si="10"/>
        <v>725.9048124088558</v>
      </c>
      <c r="P19" s="253">
        <f t="shared" si="10"/>
        <v>0</v>
      </c>
      <c r="Q19" s="253">
        <f t="shared" si="10"/>
        <v>717.3776027011818</v>
      </c>
      <c r="R19" s="253">
        <f t="shared" si="10"/>
        <v>535.5678856378161</v>
      </c>
      <c r="S19" s="146"/>
      <c r="U19" s="235"/>
      <c r="V19" s="235"/>
      <c r="W19" s="235"/>
      <c r="X19" s="235"/>
      <c r="Y19" s="235"/>
    </row>
    <row r="20" spans="2:25" ht="25.5" customHeight="1">
      <c r="B20" s="357" t="s">
        <v>407</v>
      </c>
      <c r="C20" s="152"/>
      <c r="D20" s="153">
        <f>(+D62/D56)*100</f>
        <v>111.12194754816029</v>
      </c>
      <c r="E20" s="154">
        <f aca="true" t="shared" si="11" ref="E20:R20">(+E62/E56)*100</f>
        <v>121.74643849344784</v>
      </c>
      <c r="F20" s="154">
        <f t="shared" si="11"/>
        <v>123.13968433499562</v>
      </c>
      <c r="G20" s="154">
        <f t="shared" si="11"/>
        <v>111.8648494998694</v>
      </c>
      <c r="H20" s="154">
        <f t="shared" si="11"/>
        <v>95.78105875153</v>
      </c>
      <c r="I20" s="154">
        <f t="shared" si="11"/>
        <v>94.605495950267</v>
      </c>
      <c r="J20" s="154">
        <f t="shared" si="11"/>
        <v>126.89857077443176</v>
      </c>
      <c r="K20" s="154">
        <f aca="true" t="shared" si="12" ref="K20:M21">(+K62/K56)*100</f>
        <v>100.04655367476303</v>
      </c>
      <c r="L20" s="154">
        <f t="shared" si="12"/>
        <v>110.85767138534857</v>
      </c>
      <c r="M20" s="154">
        <f t="shared" si="12"/>
        <v>101.2363189371912</v>
      </c>
      <c r="N20" s="154">
        <f t="shared" si="11"/>
        <v>107.70408340774931</v>
      </c>
      <c r="O20" s="154">
        <f t="shared" si="11"/>
        <v>73.43283582089552</v>
      </c>
      <c r="P20" s="154">
        <f t="shared" si="11"/>
        <v>106.11702127659575</v>
      </c>
      <c r="Q20" s="154">
        <f t="shared" si="11"/>
        <v>101.78289254823687</v>
      </c>
      <c r="R20" s="154">
        <f t="shared" si="11"/>
        <v>110.84485645220603</v>
      </c>
      <c r="S20" s="146"/>
      <c r="U20" s="235"/>
      <c r="V20" s="235"/>
      <c r="W20" s="235"/>
      <c r="X20" s="235"/>
      <c r="Y20" s="235"/>
    </row>
    <row r="21" spans="2:25" ht="25.5" customHeight="1">
      <c r="B21" s="357" t="s">
        <v>408</v>
      </c>
      <c r="C21" s="152"/>
      <c r="D21" s="153">
        <f>(+D63/D57)*100</f>
        <v>101.30909952071923</v>
      </c>
      <c r="E21" s="154">
        <f aca="true" t="shared" si="13" ref="E21:R21">(+E63/E57)*100</f>
        <v>109.12879784628464</v>
      </c>
      <c r="F21" s="154">
        <f t="shared" si="13"/>
        <v>100.78731478135164</v>
      </c>
      <c r="G21" s="154">
        <f t="shared" si="13"/>
        <v>127.70029622942798</v>
      </c>
      <c r="H21" s="154">
        <f t="shared" si="13"/>
        <v>102.81120616048847</v>
      </c>
      <c r="I21" s="154">
        <f t="shared" si="13"/>
        <v>83.27112904016239</v>
      </c>
      <c r="J21" s="154">
        <f t="shared" si="13"/>
        <v>106.59928066476499</v>
      </c>
      <c r="K21" s="154">
        <f t="shared" si="12"/>
        <v>113.42202235962775</v>
      </c>
      <c r="L21" s="154">
        <f t="shared" si="12"/>
        <v>100.14365550708642</v>
      </c>
      <c r="M21" s="154">
        <f t="shared" si="12"/>
        <v>100</v>
      </c>
      <c r="N21" s="154">
        <f t="shared" si="13"/>
        <v>121.61038769955124</v>
      </c>
      <c r="O21" s="154">
        <f t="shared" si="13"/>
        <v>132.22287488461862</v>
      </c>
      <c r="P21" s="154">
        <f t="shared" si="13"/>
        <v>107.84402483186757</v>
      </c>
      <c r="Q21" s="154">
        <f t="shared" si="13"/>
        <v>100.45604121028498</v>
      </c>
      <c r="R21" s="154">
        <f t="shared" si="13"/>
        <v>102.39831384537305</v>
      </c>
      <c r="S21" s="146"/>
      <c r="U21" s="235"/>
      <c r="V21" s="235"/>
      <c r="W21" s="235"/>
      <c r="X21" s="235"/>
      <c r="Y21" s="235"/>
    </row>
    <row r="22" spans="2:25" ht="25.5" customHeight="1">
      <c r="B22" s="146" t="s">
        <v>265</v>
      </c>
      <c r="C22" s="157" t="s">
        <v>266</v>
      </c>
      <c r="D22" s="161">
        <f>(SUM(D65:D68)/(D53+D54))*100</f>
        <v>17.2267138296832</v>
      </c>
      <c r="E22" s="162">
        <f aca="true" t="shared" si="14" ref="E22:R22">(SUM(E65:E68)/(E53+E54))*100</f>
        <v>12.676222892286992</v>
      </c>
      <c r="F22" s="162">
        <f t="shared" si="14"/>
        <v>18.484670453823565</v>
      </c>
      <c r="G22" s="162">
        <f t="shared" si="14"/>
        <v>15.903611182314606</v>
      </c>
      <c r="H22" s="162">
        <f t="shared" si="14"/>
        <v>9.770550310035002</v>
      </c>
      <c r="I22" s="162">
        <f t="shared" si="14"/>
        <v>11.639473882875235</v>
      </c>
      <c r="J22" s="162">
        <f t="shared" si="14"/>
        <v>21.847877838141212</v>
      </c>
      <c r="K22" s="162">
        <f>(SUM(K65:K68)/(K53+K54))*100</f>
        <v>38.3368400376231</v>
      </c>
      <c r="L22" s="162">
        <f>(SUM(L65:L68)/(L53+L54))*100</f>
        <v>34.57396207375987</v>
      </c>
      <c r="M22" s="162">
        <f>(SUM(M65:M68)/(M53+M54))*100</f>
        <v>9.612528348398577</v>
      </c>
      <c r="N22" s="162">
        <f t="shared" si="14"/>
        <v>30.80699848816216</v>
      </c>
      <c r="O22" s="162">
        <f t="shared" si="14"/>
        <v>6.555366862157714</v>
      </c>
      <c r="P22" s="162">
        <f t="shared" si="14"/>
        <v>5.638204996980703</v>
      </c>
      <c r="Q22" s="162">
        <f t="shared" si="14"/>
        <v>11.481144685504612</v>
      </c>
      <c r="R22" s="163">
        <f t="shared" si="14"/>
        <v>15.374145133367561</v>
      </c>
      <c r="S22" s="146"/>
      <c r="U22" s="235"/>
      <c r="V22" s="235"/>
      <c r="W22" s="235"/>
      <c r="X22" s="235"/>
      <c r="Y22" s="235"/>
    </row>
    <row r="23" spans="2:25" ht="25.5" customHeight="1">
      <c r="B23" s="146" t="s">
        <v>267</v>
      </c>
      <c r="C23" s="157" t="s">
        <v>268</v>
      </c>
      <c r="D23" s="161">
        <f>+((D69+D70)/(D$53+D$54))*100</f>
        <v>10.974422650048705</v>
      </c>
      <c r="E23" s="162">
        <f aca="true" t="shared" si="15" ref="E23:R23">+((E69+E70)/(E$53+E$54))*100</f>
        <v>11.585464179759228</v>
      </c>
      <c r="F23" s="162">
        <f t="shared" si="15"/>
        <v>10.298286134526453</v>
      </c>
      <c r="G23" s="162">
        <f t="shared" si="15"/>
        <v>11.388973038473189</v>
      </c>
      <c r="H23" s="162">
        <f t="shared" si="15"/>
        <v>12.318007091587894</v>
      </c>
      <c r="I23" s="162">
        <f t="shared" si="15"/>
        <v>8.774066573868174</v>
      </c>
      <c r="J23" s="162">
        <f t="shared" si="15"/>
        <v>6.930976531831639</v>
      </c>
      <c r="K23" s="162">
        <f>+((K69+K70)/(K$53+K$54))*100</f>
        <v>6.518503688649988</v>
      </c>
      <c r="L23" s="162">
        <f>+((L69+L70)/(L$53+L$54))*100</f>
        <v>7.312053796668005</v>
      </c>
      <c r="M23" s="162">
        <f>+((M69+M70)/(M$53+M$54))*100</f>
        <v>10.576187309655676</v>
      </c>
      <c r="N23" s="162">
        <f t="shared" si="15"/>
        <v>8.71606315470162</v>
      </c>
      <c r="O23" s="162">
        <f t="shared" si="15"/>
        <v>7.757847770136281</v>
      </c>
      <c r="P23" s="162">
        <f t="shared" si="15"/>
        <v>6.414722127285059</v>
      </c>
      <c r="Q23" s="162">
        <f t="shared" si="15"/>
        <v>9.062528958521636</v>
      </c>
      <c r="R23" s="164">
        <f t="shared" si="15"/>
        <v>10.370323581036851</v>
      </c>
      <c r="S23" s="146"/>
      <c r="U23" s="235"/>
      <c r="V23" s="235"/>
      <c r="W23" s="235"/>
      <c r="X23" s="235"/>
      <c r="Y23" s="235"/>
    </row>
    <row r="24" spans="2:25" ht="25.5" customHeight="1">
      <c r="B24" s="151" t="s">
        <v>269</v>
      </c>
      <c r="C24" s="160" t="s">
        <v>270</v>
      </c>
      <c r="D24" s="153">
        <f>+((D71+D72)/(D$53+D$54))*100</f>
        <v>7.224427430453308</v>
      </c>
      <c r="E24" s="154">
        <f aca="true" t="shared" si="16" ref="E24:R24">+((E71+E72)/(E$53+E$54))*100</f>
        <v>9.69687564480248</v>
      </c>
      <c r="F24" s="154">
        <f t="shared" si="16"/>
        <v>6.924320697472441</v>
      </c>
      <c r="G24" s="154">
        <f t="shared" si="16"/>
        <v>8.852562160650619</v>
      </c>
      <c r="H24" s="154">
        <f t="shared" si="16"/>
        <v>8.973173855808847</v>
      </c>
      <c r="I24" s="154">
        <f t="shared" si="16"/>
        <v>5.757409200295084</v>
      </c>
      <c r="J24" s="154">
        <f t="shared" si="16"/>
        <v>5.183050451990049</v>
      </c>
      <c r="K24" s="154">
        <f>+((K71+K72)/(K$53+K$54))*100</f>
        <v>1.6004925754822819</v>
      </c>
      <c r="L24" s="154">
        <f>+((L71+L72)/(L$53+L$54))*100</f>
        <v>3.979417998723896</v>
      </c>
      <c r="M24" s="154">
        <f>+((M71+M72)/(M$53+M$54))*100</f>
        <v>8.19337579536339</v>
      </c>
      <c r="N24" s="154">
        <f t="shared" si="16"/>
        <v>4.2769354215287665</v>
      </c>
      <c r="O24" s="154">
        <f t="shared" si="16"/>
        <v>5.137177756212818</v>
      </c>
      <c r="P24" s="154">
        <f t="shared" si="16"/>
        <v>3.216569476590266</v>
      </c>
      <c r="Q24" s="154">
        <f t="shared" si="16"/>
        <v>5.983198351677512</v>
      </c>
      <c r="R24" s="154">
        <f t="shared" si="16"/>
        <v>7.2701952456077175</v>
      </c>
      <c r="S24" s="146"/>
      <c r="U24" s="235"/>
      <c r="V24" s="235"/>
      <c r="W24" s="235"/>
      <c r="X24" s="235"/>
      <c r="Y24" s="235"/>
    </row>
    <row r="25" spans="2:25" ht="25.5" customHeight="1">
      <c r="B25" s="361" t="s">
        <v>409</v>
      </c>
      <c r="C25" s="165"/>
      <c r="D25" s="161">
        <f>+(D74/D$52)*100</f>
        <v>44.62609211154776</v>
      </c>
      <c r="E25" s="162">
        <f aca="true" t="shared" si="17" ref="E25:R25">+(E74/E52)*100</f>
        <v>61.99676289242218</v>
      </c>
      <c r="F25" s="162">
        <f t="shared" si="17"/>
        <v>59.981525355069174</v>
      </c>
      <c r="G25" s="162">
        <f t="shared" si="17"/>
        <v>74.48780836297124</v>
      </c>
      <c r="H25" s="162">
        <f t="shared" si="17"/>
        <v>52.322900239359804</v>
      </c>
      <c r="I25" s="162">
        <f t="shared" si="17"/>
        <v>54.492253756454986</v>
      </c>
      <c r="J25" s="162">
        <f t="shared" si="17"/>
        <v>46.857549227181664</v>
      </c>
      <c r="K25" s="162">
        <f>+(K74/K52)*100</f>
        <v>82.9865666114009</v>
      </c>
      <c r="L25" s="162">
        <f>+(L74/L52)*100</f>
        <v>70.19971343199703</v>
      </c>
      <c r="M25" s="162">
        <f>+(M74/M52)*100</f>
        <v>59.38609800045936</v>
      </c>
      <c r="N25" s="162">
        <f t="shared" si="17"/>
        <v>79.07488543870663</v>
      </c>
      <c r="O25" s="162">
        <f t="shared" si="17"/>
        <v>73.21118215723065</v>
      </c>
      <c r="P25" s="162">
        <f t="shared" si="17"/>
        <v>83.03147288125838</v>
      </c>
      <c r="Q25" s="162">
        <f t="shared" si="17"/>
        <v>55.716846266513244</v>
      </c>
      <c r="R25" s="163">
        <f t="shared" si="17"/>
        <v>55.42607329264548</v>
      </c>
      <c r="S25" s="166"/>
      <c r="U25" s="235"/>
      <c r="V25" s="235"/>
      <c r="W25" s="235"/>
      <c r="X25" s="235"/>
      <c r="Y25" s="235"/>
    </row>
    <row r="26" spans="2:25" ht="25.5" customHeight="1">
      <c r="B26" s="361" t="s">
        <v>410</v>
      </c>
      <c r="C26" s="165"/>
      <c r="D26" s="161">
        <f>+(D75/D$52)*100</f>
        <v>31.690942023512005</v>
      </c>
      <c r="E26" s="162">
        <f aca="true" t="shared" si="18" ref="E26:R26">+(E75/E$52)*100</f>
        <v>22.445753284998588</v>
      </c>
      <c r="F26" s="162">
        <f t="shared" si="18"/>
        <v>23.780647129897712</v>
      </c>
      <c r="G26" s="162">
        <f t="shared" si="18"/>
        <v>24.399943603260276</v>
      </c>
      <c r="H26" s="162">
        <f t="shared" si="18"/>
        <v>22.002851746498738</v>
      </c>
      <c r="I26" s="162">
        <f t="shared" si="18"/>
        <v>24.97634362509149</v>
      </c>
      <c r="J26" s="162">
        <f t="shared" si="18"/>
        <v>28.03894162533796</v>
      </c>
      <c r="K26" s="162">
        <f aca="true" t="shared" si="19" ref="K26:M27">+(K75/K$52)*100</f>
        <v>38.87652427943941</v>
      </c>
      <c r="L26" s="162">
        <f t="shared" si="19"/>
        <v>39.496119946756004</v>
      </c>
      <c r="M26" s="162">
        <f t="shared" si="19"/>
        <v>18.85009429964318</v>
      </c>
      <c r="N26" s="162">
        <f t="shared" si="18"/>
        <v>28.659873049776905</v>
      </c>
      <c r="O26" s="162">
        <f t="shared" si="18"/>
        <v>9.961413812656454</v>
      </c>
      <c r="P26" s="162">
        <f t="shared" si="18"/>
        <v>10.051488199329723</v>
      </c>
      <c r="Q26" s="162">
        <f t="shared" si="18"/>
        <v>21.618608048772366</v>
      </c>
      <c r="R26" s="164">
        <f t="shared" si="18"/>
        <v>25.983078671764222</v>
      </c>
      <c r="S26" s="166"/>
      <c r="U26" s="235"/>
      <c r="V26" s="235"/>
      <c r="W26" s="235"/>
      <c r="X26" s="235"/>
      <c r="Y26" s="235"/>
    </row>
    <row r="27" spans="2:25" ht="25.5" customHeight="1">
      <c r="B27" s="361" t="s">
        <v>411</v>
      </c>
      <c r="C27" s="152"/>
      <c r="D27" s="153">
        <f>+(D76/D$52)*100</f>
        <v>16.159400985513315</v>
      </c>
      <c r="E27" s="154">
        <f aca="true" t="shared" si="20" ref="E27:R27">+(E76/E$52)*100</f>
        <v>10.579659795253757</v>
      </c>
      <c r="F27" s="154">
        <f t="shared" si="20"/>
        <v>16.394603334379674</v>
      </c>
      <c r="G27" s="154">
        <f t="shared" si="20"/>
        <v>12.425804456778817</v>
      </c>
      <c r="H27" s="154">
        <f t="shared" si="20"/>
        <v>9.118909424906152</v>
      </c>
      <c r="I27" s="154">
        <f t="shared" si="20"/>
        <v>12.944033640568522</v>
      </c>
      <c r="J27" s="154">
        <f t="shared" si="20"/>
        <v>17.144052953510975</v>
      </c>
      <c r="K27" s="154">
        <f t="shared" si="19"/>
        <v>34.74197579151769</v>
      </c>
      <c r="L27" s="154">
        <f t="shared" si="19"/>
        <v>30.09182045775787</v>
      </c>
      <c r="M27" s="154">
        <f t="shared" si="19"/>
        <v>8.732502806344442</v>
      </c>
      <c r="N27" s="154">
        <f t="shared" si="20"/>
        <v>25.339327087853043</v>
      </c>
      <c r="O27" s="154">
        <f t="shared" si="20"/>
        <v>5.603986778353011</v>
      </c>
      <c r="P27" s="154">
        <f t="shared" si="20"/>
        <v>4.390590158950816</v>
      </c>
      <c r="Q27" s="154">
        <f t="shared" si="20"/>
        <v>10.951080162652078</v>
      </c>
      <c r="R27" s="154">
        <f t="shared" si="20"/>
        <v>13.915405520018542</v>
      </c>
      <c r="S27" s="166"/>
      <c r="U27" s="235"/>
      <c r="V27" s="235"/>
      <c r="W27" s="235"/>
      <c r="X27" s="235"/>
      <c r="Y27" s="235"/>
    </row>
    <row r="28" spans="2:25" ht="25.5" customHeight="1">
      <c r="B28" s="357" t="s">
        <v>412</v>
      </c>
      <c r="C28" s="152"/>
      <c r="D28" s="155">
        <f>+((D$53+D$54)/D78)*1000</f>
        <v>306431.0048968317</v>
      </c>
      <c r="E28" s="156">
        <f aca="true" t="shared" si="21" ref="E28:R28">+((E$53+E$54)/E78)*1000</f>
        <v>239236.32140042313</v>
      </c>
      <c r="F28" s="233">
        <f t="shared" si="21"/>
        <v>312299.90587213094</v>
      </c>
      <c r="G28" s="156">
        <f t="shared" si="21"/>
        <v>245147.10082833478</v>
      </c>
      <c r="H28" s="156">
        <f t="shared" si="21"/>
        <v>318533.93810032017</v>
      </c>
      <c r="I28" s="156">
        <f t="shared" si="21"/>
        <v>508993.5283807469</v>
      </c>
      <c r="J28" s="156">
        <f t="shared" si="21"/>
        <v>387055.1623138882</v>
      </c>
      <c r="K28" s="156">
        <f aca="true" t="shared" si="22" ref="K28:M29">+((K$53+K$54)/K78)*1000</f>
        <v>395120.8955223881</v>
      </c>
      <c r="L28" s="156">
        <f t="shared" si="22"/>
        <v>451817.2853828306</v>
      </c>
      <c r="M28" s="156">
        <f t="shared" si="22"/>
        <v>328007.8106784798</v>
      </c>
      <c r="N28" s="156">
        <f t="shared" si="21"/>
        <v>329390.8138597905</v>
      </c>
      <c r="O28" s="156">
        <f t="shared" si="21"/>
        <v>251136.42384105962</v>
      </c>
      <c r="P28" s="156">
        <f t="shared" si="21"/>
        <v>336331.7450863609</v>
      </c>
      <c r="Q28" s="156">
        <f t="shared" si="21"/>
        <v>342500.1883593897</v>
      </c>
      <c r="R28" s="254">
        <f t="shared" si="21"/>
        <v>311274.5981736113</v>
      </c>
      <c r="S28" s="146"/>
      <c r="U28" s="235"/>
      <c r="V28" s="235"/>
      <c r="W28" s="235"/>
      <c r="X28" s="235"/>
      <c r="Y28" s="235"/>
    </row>
    <row r="29" spans="2:25" ht="25.5" customHeight="1">
      <c r="B29" s="357" t="s">
        <v>413</v>
      </c>
      <c r="C29" s="152"/>
      <c r="D29" s="155">
        <f>+((D$53+D$54)/D79)*1000</f>
        <v>81614.05425289407</v>
      </c>
      <c r="E29" s="156">
        <f aca="true" t="shared" si="23" ref="E29:R29">+((E$53+E$54)/E79)*1000</f>
        <v>48880.968928516944</v>
      </c>
      <c r="F29" s="156">
        <f t="shared" si="23"/>
        <v>57835.177065315045</v>
      </c>
      <c r="G29" s="156">
        <f t="shared" si="23"/>
        <v>42495.13120977059</v>
      </c>
      <c r="H29" s="156">
        <f t="shared" si="23"/>
        <v>48795.31446695113</v>
      </c>
      <c r="I29" s="156">
        <f t="shared" si="23"/>
        <v>48787.865081416385</v>
      </c>
      <c r="J29" s="156">
        <f t="shared" si="23"/>
        <v>57216.850081183475</v>
      </c>
      <c r="K29" s="156">
        <f t="shared" si="22"/>
        <v>55400.43946845244</v>
      </c>
      <c r="L29" s="156">
        <f t="shared" si="22"/>
        <v>48756.44717075613</v>
      </c>
      <c r="M29" s="156">
        <f t="shared" si="22"/>
        <v>51944.96547649817</v>
      </c>
      <c r="N29" s="156">
        <f t="shared" si="23"/>
        <v>50905.853051058526</v>
      </c>
      <c r="O29" s="156">
        <f t="shared" si="23"/>
        <v>31065.454247562873</v>
      </c>
      <c r="P29" s="156">
        <f t="shared" si="23"/>
        <v>29191.057120703026</v>
      </c>
      <c r="Q29" s="156">
        <f t="shared" si="23"/>
        <v>48492.12614174278</v>
      </c>
      <c r="R29" s="254">
        <f t="shared" si="23"/>
        <v>56430.22153295255</v>
      </c>
      <c r="S29" s="146"/>
      <c r="U29" s="235"/>
      <c r="V29" s="235"/>
      <c r="W29" s="235"/>
      <c r="X29" s="235"/>
      <c r="Y29" s="235"/>
    </row>
    <row r="30" spans="2:25" s="265" customFormat="1" ht="25.5" customHeight="1">
      <c r="B30" s="362" t="s">
        <v>414</v>
      </c>
      <c r="C30" s="270"/>
      <c r="D30" s="271">
        <f>+((D81+D82)/D83)*100</f>
        <v>66.79502129006461</v>
      </c>
      <c r="E30" s="272">
        <f aca="true" t="shared" si="24" ref="E30:R30">+((E81+E82)/E83)*100</f>
        <v>45.809732647634185</v>
      </c>
      <c r="F30" s="272">
        <f t="shared" si="24"/>
        <v>4.1809575795058045</v>
      </c>
      <c r="G30" s="272">
        <f t="shared" si="24"/>
        <v>30.970855107653755</v>
      </c>
      <c r="H30" s="272">
        <f t="shared" si="24"/>
        <v>-8.027608382677384</v>
      </c>
      <c r="I30" s="272">
        <f t="shared" si="24"/>
        <v>22.34375210064501</v>
      </c>
      <c r="J30" s="272">
        <f t="shared" si="24"/>
        <v>79.36765568420206</v>
      </c>
      <c r="K30" s="394">
        <f>+((L81+L82)/L83)*100</f>
        <v>44.57061321974932</v>
      </c>
      <c r="L30" s="395"/>
      <c r="M30" s="272">
        <f>+((M81+M82)/M83)*100</f>
        <v>52.306257465400854</v>
      </c>
      <c r="N30" s="272">
        <f t="shared" si="24"/>
        <v>66.16872006544233</v>
      </c>
      <c r="O30" s="272">
        <f t="shared" si="24"/>
        <v>35.92682700343579</v>
      </c>
      <c r="P30" s="272">
        <f t="shared" si="24"/>
        <v>47.6111662377128</v>
      </c>
      <c r="Q30" s="272">
        <f t="shared" si="24"/>
        <v>48.09774216699251</v>
      </c>
      <c r="R30" s="272">
        <f t="shared" si="24"/>
        <v>38.74214102784684</v>
      </c>
      <c r="S30" s="274"/>
      <c r="U30" s="275"/>
      <c r="V30" s="275"/>
      <c r="W30" s="275"/>
      <c r="X30" s="275"/>
      <c r="Y30" s="275"/>
    </row>
    <row r="31" spans="2:25" s="265" customFormat="1" ht="25.5" customHeight="1">
      <c r="B31" s="362" t="s">
        <v>415</v>
      </c>
      <c r="C31" s="270"/>
      <c r="D31" s="271">
        <f>+((D84)/(D85+D88))*100</f>
        <v>57.645683724658845</v>
      </c>
      <c r="E31" s="272">
        <f aca="true" t="shared" si="25" ref="E31:R31">+((E84)/(E85+E88))*100</f>
        <v>102.94248849704178</v>
      </c>
      <c r="F31" s="272">
        <f t="shared" si="25"/>
        <v>95.99244948688461</v>
      </c>
      <c r="G31" s="272">
        <f t="shared" si="25"/>
        <v>99.80800798523818</v>
      </c>
      <c r="H31" s="272">
        <f t="shared" si="25"/>
        <v>99.01176818843666</v>
      </c>
      <c r="I31" s="272">
        <f t="shared" si="25"/>
        <v>82.78541906038967</v>
      </c>
      <c r="J31" s="272">
        <f t="shared" si="25"/>
        <v>66.25923207251546</v>
      </c>
      <c r="K31" s="394">
        <f>+((L84)/(L85+L88))*100</f>
        <v>93.82475887253298</v>
      </c>
      <c r="L31" s="395"/>
      <c r="M31" s="272">
        <f>+((M84)/(M85+M88))*100</f>
        <v>79.40457038328924</v>
      </c>
      <c r="N31" s="272">
        <f t="shared" si="25"/>
        <v>66.52113876630504</v>
      </c>
      <c r="O31" s="272">
        <f t="shared" si="25"/>
        <v>89.1756085827218</v>
      </c>
      <c r="P31" s="272">
        <f t="shared" si="25"/>
        <v>84.70525840534535</v>
      </c>
      <c r="Q31" s="272">
        <f t="shared" si="25"/>
        <v>69.01249102931133</v>
      </c>
      <c r="R31" s="272">
        <f t="shared" si="25"/>
        <v>79.27166830242007</v>
      </c>
      <c r="S31" s="274"/>
      <c r="U31" s="275"/>
      <c r="V31" s="275"/>
      <c r="W31" s="275"/>
      <c r="X31" s="275"/>
      <c r="Y31" s="276"/>
    </row>
    <row r="32" spans="2:25" s="265" customFormat="1" ht="25.5" customHeight="1">
      <c r="B32" s="362" t="s">
        <v>416</v>
      </c>
      <c r="C32" s="270"/>
      <c r="D32" s="271">
        <f>+(D84/(D81+D82))*100</f>
        <v>76.57235959317934</v>
      </c>
      <c r="E32" s="272">
        <f aca="true" t="shared" si="26" ref="E32:R32">+(E84/(E81+E82))*100</f>
        <v>136.61990218478704</v>
      </c>
      <c r="F32" s="272">
        <f>+(F84/(F81+F82))*100</f>
        <v>2012.0795985118975</v>
      </c>
      <c r="G32" s="272">
        <f t="shared" si="26"/>
        <v>179.92052915282608</v>
      </c>
      <c r="H32" s="272">
        <f t="shared" si="26"/>
        <v>-1168.3460635481135</v>
      </c>
      <c r="I32" s="272">
        <f t="shared" si="26"/>
        <v>348.9624020251755</v>
      </c>
      <c r="J32" s="272">
        <f t="shared" si="26"/>
        <v>80.12979774715795</v>
      </c>
      <c r="K32" s="394">
        <f>+(L84/(L81+L82))*100</f>
        <v>184.2229840731838</v>
      </c>
      <c r="L32" s="395"/>
      <c r="M32" s="272">
        <f>+(M84/(M81+M82))*100</f>
        <v>137.70862884160758</v>
      </c>
      <c r="N32" s="272">
        <f t="shared" si="26"/>
        <v>99.79214491816738</v>
      </c>
      <c r="O32" s="272">
        <f t="shared" si="26"/>
        <v>243.00215044869938</v>
      </c>
      <c r="P32" s="272">
        <f t="shared" si="26"/>
        <v>174.88419235873096</v>
      </c>
      <c r="Q32" s="272">
        <f t="shared" si="26"/>
        <v>137.96498073284587</v>
      </c>
      <c r="R32" s="272">
        <f t="shared" si="26"/>
        <v>180.71154293770516</v>
      </c>
      <c r="S32" s="274"/>
      <c r="U32" s="275"/>
      <c r="V32" s="275"/>
      <c r="W32" s="275"/>
      <c r="X32" s="275"/>
      <c r="Y32" s="275"/>
    </row>
    <row r="33" spans="2:25" s="265" customFormat="1" ht="25.5" customHeight="1">
      <c r="B33" s="362" t="s">
        <v>417</v>
      </c>
      <c r="C33" s="270"/>
      <c r="D33" s="271">
        <f>(+D86/D87)*100</f>
        <v>416.3039421953891</v>
      </c>
      <c r="E33" s="272">
        <f aca="true" t="shared" si="27" ref="E33:R33">(+E86/E87)*100</f>
        <v>68.4276457497904</v>
      </c>
      <c r="F33" s="272">
        <f t="shared" si="27"/>
        <v>81.0259181393202</v>
      </c>
      <c r="G33" s="272">
        <f t="shared" si="27"/>
        <v>100.24267522073575</v>
      </c>
      <c r="H33" s="272">
        <f t="shared" si="27"/>
        <v>117.75086103478966</v>
      </c>
      <c r="I33" s="272">
        <f t="shared" si="27"/>
        <v>359.84089668311924</v>
      </c>
      <c r="J33" s="272">
        <f t="shared" si="27"/>
        <v>902.3614477973754</v>
      </c>
      <c r="K33" s="394">
        <f>(+L86/L87)*100</f>
        <v>143.28002932042205</v>
      </c>
      <c r="L33" s="395"/>
      <c r="M33" s="272">
        <f>(+M86/M87)*100</f>
        <v>301.1696565286192</v>
      </c>
      <c r="N33" s="272">
        <f t="shared" si="27"/>
        <v>4611.954217888936</v>
      </c>
      <c r="O33" s="272">
        <f t="shared" si="27"/>
        <v>426.4185651620207</v>
      </c>
      <c r="P33" s="272">
        <f t="shared" si="27"/>
        <v>983.8555315027915</v>
      </c>
      <c r="Q33" s="272">
        <f t="shared" si="27"/>
        <v>836.1967321043812</v>
      </c>
      <c r="R33" s="272">
        <f t="shared" si="27"/>
        <v>236.11559677527225</v>
      </c>
      <c r="S33" s="274"/>
      <c r="U33" s="275"/>
      <c r="V33" s="275"/>
      <c r="W33" s="275"/>
      <c r="X33" s="275"/>
      <c r="Y33" s="275"/>
    </row>
    <row r="34" spans="2:25" s="265" customFormat="1" ht="25.5" customHeight="1">
      <c r="B34" s="362" t="s">
        <v>418</v>
      </c>
      <c r="C34" s="270"/>
      <c r="D34" s="271">
        <f>(+D90/D91)*100</f>
        <v>100.051023833328</v>
      </c>
      <c r="E34" s="272">
        <f aca="true" t="shared" si="28" ref="E34:R34">(+E90/E91)*100</f>
        <v>95.08103575048649</v>
      </c>
      <c r="F34" s="272">
        <f t="shared" si="28"/>
        <v>98.98274721040322</v>
      </c>
      <c r="G34" s="272">
        <f t="shared" si="28"/>
        <v>95.77456805293625</v>
      </c>
      <c r="H34" s="272">
        <f t="shared" si="28"/>
        <v>85.95041034566351</v>
      </c>
      <c r="I34" s="272">
        <f t="shared" si="28"/>
        <v>97.20060064987508</v>
      </c>
      <c r="J34" s="272">
        <f t="shared" si="28"/>
        <v>100</v>
      </c>
      <c r="K34" s="272">
        <f>(+K90/K91)*100</f>
        <v>92.4583041609013</v>
      </c>
      <c r="L34" s="272">
        <f>(+L90/L91)*100</f>
        <v>96.60403118467109</v>
      </c>
      <c r="M34" s="272">
        <f>(+M90/M91)*100</f>
        <v>94.6593040155653</v>
      </c>
      <c r="N34" s="272">
        <f t="shared" si="28"/>
        <v>91.34119774011299</v>
      </c>
      <c r="O34" s="272">
        <f t="shared" si="28"/>
        <v>90.20258331970822</v>
      </c>
      <c r="P34" s="272">
        <f t="shared" si="28"/>
        <v>77.88427727174764</v>
      </c>
      <c r="Q34" s="272">
        <f t="shared" si="28"/>
        <v>95.50468139783163</v>
      </c>
      <c r="R34" s="272">
        <f t="shared" si="28"/>
        <v>96.14990204142501</v>
      </c>
      <c r="S34" s="274"/>
      <c r="U34" s="275"/>
      <c r="V34" s="275"/>
      <c r="W34" s="275"/>
      <c r="X34" s="275"/>
      <c r="Y34" s="275"/>
    </row>
    <row r="35" spans="2:25" s="265" customFormat="1" ht="25.5" customHeight="1">
      <c r="B35" s="362" t="s">
        <v>419</v>
      </c>
      <c r="C35" s="270"/>
      <c r="D35" s="271">
        <f>+((D92+D94)/(D93+D95))*100</f>
        <v>100.39135403989354</v>
      </c>
      <c r="E35" s="272">
        <f aca="true" t="shared" si="29" ref="E35:R35">+((E92+E94)/(E93+E95))*100</f>
        <v>95.08103575048649</v>
      </c>
      <c r="F35" s="272">
        <f t="shared" si="29"/>
        <v>88.01201126389337</v>
      </c>
      <c r="G35" s="272">
        <f t="shared" si="29"/>
        <v>95.8395113455953</v>
      </c>
      <c r="H35" s="272">
        <f t="shared" si="29"/>
        <v>85.42681981930218</v>
      </c>
      <c r="I35" s="272">
        <f t="shared" si="29"/>
        <v>97.20060064987508</v>
      </c>
      <c r="J35" s="272">
        <f t="shared" si="29"/>
        <v>100</v>
      </c>
      <c r="K35" s="272">
        <f>+((K92+K94)/(K93+K95))*100</f>
        <v>92.4583041609013</v>
      </c>
      <c r="L35" s="272">
        <f>+((L92+L94)/(L93+L95))*100</f>
        <v>96.60403118467109</v>
      </c>
      <c r="M35" s="272">
        <f>+((M92+M94)/(M93+M95))*100</f>
        <v>96.07229919640794</v>
      </c>
      <c r="N35" s="272">
        <f t="shared" si="29"/>
        <v>91.34119774011299</v>
      </c>
      <c r="O35" s="272">
        <f t="shared" si="29"/>
        <v>90.20258331970822</v>
      </c>
      <c r="P35" s="272">
        <f t="shared" si="29"/>
        <v>77.88427727174764</v>
      </c>
      <c r="Q35" s="272">
        <f t="shared" si="29"/>
        <v>95.50468139783163</v>
      </c>
      <c r="R35" s="272">
        <f t="shared" si="29"/>
        <v>95.09779870462143</v>
      </c>
      <c r="S35" s="274"/>
      <c r="U35" s="275"/>
      <c r="V35" s="275"/>
      <c r="W35" s="275"/>
      <c r="X35" s="275"/>
      <c r="Y35" s="275"/>
    </row>
    <row r="36" spans="2:25" s="265" customFormat="1" ht="25.5" customHeight="1">
      <c r="B36" s="362" t="s">
        <v>420</v>
      </c>
      <c r="C36" s="270"/>
      <c r="D36" s="271">
        <f>(+D92/D93)*100</f>
        <v>101.08348898751433</v>
      </c>
      <c r="E36" s="272">
        <f aca="true" t="shared" si="30" ref="E36:R36">(+E92/E93)*100</f>
        <v>95.46377299663186</v>
      </c>
      <c r="F36" s="272">
        <f t="shared" si="30"/>
        <v>86.51596493184437</v>
      </c>
      <c r="G36" s="272">
        <f t="shared" si="30"/>
        <v>77.26317855345705</v>
      </c>
      <c r="H36" s="272">
        <f t="shared" si="30"/>
        <v>84.34989891786702</v>
      </c>
      <c r="I36" s="272">
        <f t="shared" si="30"/>
        <v>97.28520493748776</v>
      </c>
      <c r="J36" s="272">
        <f t="shared" si="30"/>
        <v>97.87049871655984</v>
      </c>
      <c r="K36" s="272">
        <f>(+K92/K93)*100</f>
        <v>65.57692220391228</v>
      </c>
      <c r="L36" s="272">
        <f>(+L92/L93)*100</f>
        <v>77.28467913069443</v>
      </c>
      <c r="M36" s="272">
        <f>(+M92/M93)*100</f>
        <v>95.39496727752125</v>
      </c>
      <c r="N36" s="272">
        <f t="shared" si="30"/>
        <v>82.69962749996304</v>
      </c>
      <c r="O36" s="272">
        <f t="shared" si="30"/>
        <v>79.78996542337968</v>
      </c>
      <c r="P36" s="272">
        <f t="shared" si="30"/>
        <v>78.03149905516653</v>
      </c>
      <c r="Q36" s="272">
        <f t="shared" si="30"/>
        <v>94.84898239527533</v>
      </c>
      <c r="R36" s="272">
        <f t="shared" si="30"/>
        <v>92.79085894025715</v>
      </c>
      <c r="S36" s="274"/>
      <c r="U36" s="275"/>
      <c r="V36" s="275"/>
      <c r="W36" s="275"/>
      <c r="X36" s="275"/>
      <c r="Y36" s="275"/>
    </row>
    <row r="37" spans="2:25" s="265" customFormat="1" ht="25.5" customHeight="1">
      <c r="B37" s="362" t="s">
        <v>421</v>
      </c>
      <c r="C37" s="270"/>
      <c r="D37" s="277">
        <f>(+D96/D92)*100</f>
        <v>11.234709373530283</v>
      </c>
      <c r="E37" s="272">
        <f aca="true" t="shared" si="31" ref="E37:R37">(+E96/E92)*100</f>
        <v>29.25303012101003</v>
      </c>
      <c r="F37" s="272">
        <f t="shared" si="31"/>
        <v>144.29289545998972</v>
      </c>
      <c r="G37" s="272">
        <f t="shared" si="31"/>
        <v>88.23976779058212</v>
      </c>
      <c r="H37" s="272">
        <f t="shared" si="31"/>
        <v>199.77882814981734</v>
      </c>
      <c r="I37" s="272">
        <f t="shared" si="31"/>
        <v>74.10658707484079</v>
      </c>
      <c r="J37" s="278" t="s">
        <v>346</v>
      </c>
      <c r="K37" s="272">
        <f>(+K96/K92)*100</f>
        <v>214.26860546819566</v>
      </c>
      <c r="L37" s="272">
        <f>(+L96/L92)*100</f>
        <v>50.70885005807665</v>
      </c>
      <c r="M37" s="272">
        <f>(+M96/M92)*100</f>
        <v>35.835061351380205</v>
      </c>
      <c r="N37" s="367">
        <f>(+N96/N92)*100</f>
        <v>13.084452507613214</v>
      </c>
      <c r="O37" s="272">
        <f t="shared" si="31"/>
        <v>16.294942305121314</v>
      </c>
      <c r="P37" s="272">
        <f t="shared" si="31"/>
        <v>118.5627576070162</v>
      </c>
      <c r="Q37" s="278" t="s">
        <v>346</v>
      </c>
      <c r="R37" s="279">
        <f t="shared" si="31"/>
        <v>54.00270931068505</v>
      </c>
      <c r="S37" s="274"/>
      <c r="U37" s="275"/>
      <c r="V37" s="275"/>
      <c r="W37" s="275"/>
      <c r="X37" s="275"/>
      <c r="Y37" s="275"/>
    </row>
    <row r="38" spans="2:25" s="265" customFormat="1" ht="25.5" customHeight="1">
      <c r="B38" s="362" t="s">
        <v>422</v>
      </c>
      <c r="C38" s="270"/>
      <c r="D38" s="280" t="s">
        <v>346</v>
      </c>
      <c r="E38" s="281">
        <f>(+E97/E92)*100</f>
        <v>12.06207324239994</v>
      </c>
      <c r="F38" s="281">
        <f>(+F97/F92)*100</f>
        <v>4.433454451714275</v>
      </c>
      <c r="G38" s="278" t="s">
        <v>361</v>
      </c>
      <c r="H38" s="282" t="s">
        <v>361</v>
      </c>
      <c r="I38" s="278" t="s">
        <v>361</v>
      </c>
      <c r="J38" s="278" t="s">
        <v>361</v>
      </c>
      <c r="K38" s="278" t="s">
        <v>361</v>
      </c>
      <c r="L38" s="273" t="s">
        <v>361</v>
      </c>
      <c r="M38" s="278" t="s">
        <v>361</v>
      </c>
      <c r="N38" s="278" t="s">
        <v>361</v>
      </c>
      <c r="O38" s="278" t="s">
        <v>361</v>
      </c>
      <c r="P38" s="278" t="s">
        <v>361</v>
      </c>
      <c r="Q38" s="278" t="s">
        <v>361</v>
      </c>
      <c r="R38" s="279">
        <f>(+R97/R92)*100</f>
        <v>2.0096867764539317</v>
      </c>
      <c r="S38" s="274"/>
      <c r="U38" s="275"/>
      <c r="V38" s="275"/>
      <c r="W38" s="275"/>
      <c r="X38" s="275"/>
      <c r="Y38" s="275"/>
    </row>
    <row r="39" spans="2:25" s="265" customFormat="1" ht="25.5" customHeight="1">
      <c r="B39" s="362" t="s">
        <v>423</v>
      </c>
      <c r="C39" s="270"/>
      <c r="D39" s="271">
        <f>((D103+D104)/SUM(D99:D102))*100</f>
        <v>1.7042576985280993</v>
      </c>
      <c r="E39" s="272">
        <f aca="true" t="shared" si="32" ref="E39:R39">((E103+E104)/SUM(E99:E102))*100</f>
        <v>2.6146944603993196</v>
      </c>
      <c r="F39" s="272">
        <f t="shared" si="32"/>
        <v>4.437866202068207</v>
      </c>
      <c r="G39" s="272">
        <f t="shared" si="32"/>
        <v>1.32392999811634</v>
      </c>
      <c r="H39" s="272">
        <f t="shared" si="32"/>
        <v>2.9360493261152634</v>
      </c>
      <c r="I39" s="272">
        <f t="shared" si="32"/>
        <v>3.046659591531573</v>
      </c>
      <c r="J39" s="272">
        <f t="shared" si="32"/>
        <v>6.305650728197043</v>
      </c>
      <c r="K39" s="394">
        <f>((L103+L104)/SUM(L99:L102))*100</f>
        <v>1.0847878573363574</v>
      </c>
      <c r="L39" s="395"/>
      <c r="M39" s="272">
        <f>((M103+M104)/SUM(M99:M102))*100</f>
        <v>3.408786254149147</v>
      </c>
      <c r="N39" s="272">
        <f t="shared" si="32"/>
        <v>2.0132740231988793</v>
      </c>
      <c r="O39" s="272">
        <f t="shared" si="32"/>
        <v>1.9426134299965117</v>
      </c>
      <c r="P39" s="272">
        <f t="shared" si="32"/>
        <v>1.8299234154492032</v>
      </c>
      <c r="Q39" s="272">
        <f t="shared" si="32"/>
        <v>2.4789857200463903</v>
      </c>
      <c r="R39" s="272">
        <f t="shared" si="32"/>
        <v>3.1080453210997003</v>
      </c>
      <c r="S39" s="274"/>
      <c r="U39" s="275"/>
      <c r="V39" s="275"/>
      <c r="W39" s="275"/>
      <c r="X39" s="275"/>
      <c r="Y39" s="275"/>
    </row>
    <row r="40" spans="2:25" s="265" customFormat="1" ht="25.5" customHeight="1" thickBot="1">
      <c r="B40" s="363" t="s">
        <v>424</v>
      </c>
      <c r="C40" s="283"/>
      <c r="D40" s="284">
        <f>+D102</f>
        <v>2817649</v>
      </c>
      <c r="E40" s="285">
        <f aca="true" t="shared" si="33" ref="E40:J40">+E102</f>
        <v>899617</v>
      </c>
      <c r="F40" s="285">
        <f t="shared" si="33"/>
        <v>7195054</v>
      </c>
      <c r="G40" s="285">
        <f t="shared" si="33"/>
        <v>524601</v>
      </c>
      <c r="H40" s="285">
        <f t="shared" si="33"/>
        <v>10029089</v>
      </c>
      <c r="I40" s="285">
        <f t="shared" si="33"/>
        <v>4435251</v>
      </c>
      <c r="J40" s="285">
        <f t="shared" si="33"/>
        <v>692601</v>
      </c>
      <c r="K40" s="392">
        <f>L102</f>
        <v>891442</v>
      </c>
      <c r="L40" s="393"/>
      <c r="M40" s="285">
        <f>+M102</f>
        <v>1615091</v>
      </c>
      <c r="N40" s="285">
        <f>+N102</f>
        <v>211993</v>
      </c>
      <c r="O40" s="285">
        <f>+O102</f>
        <v>834237</v>
      </c>
      <c r="P40" s="285">
        <f>+P102</f>
        <v>214041</v>
      </c>
      <c r="Q40" s="285">
        <f>+Q102</f>
        <v>4161218</v>
      </c>
      <c r="R40" s="285">
        <f>SUM(D40:Q40)</f>
        <v>34521884</v>
      </c>
      <c r="S40" s="274"/>
      <c r="U40" s="275"/>
      <c r="V40" s="275"/>
      <c r="W40" s="275"/>
      <c r="X40" s="275"/>
      <c r="Y40" s="275"/>
    </row>
    <row r="41" s="265" customFormat="1" ht="17.25"/>
    <row r="42" s="265" customFormat="1" ht="17.25"/>
    <row r="43" spans="2:18" s="265" customFormat="1" ht="17.25">
      <c r="B43" s="262"/>
      <c r="C43" s="286" t="s">
        <v>41</v>
      </c>
      <c r="D43" s="264">
        <v>188861</v>
      </c>
      <c r="E43" s="264">
        <v>106273</v>
      </c>
      <c r="F43" s="264">
        <v>90988</v>
      </c>
      <c r="G43" s="264">
        <v>52960</v>
      </c>
      <c r="H43" s="264">
        <v>60346</v>
      </c>
      <c r="I43" s="264">
        <v>82999</v>
      </c>
      <c r="J43" s="264">
        <v>25870</v>
      </c>
      <c r="K43" s="264">
        <v>11654</v>
      </c>
      <c r="L43" s="264">
        <v>16009</v>
      </c>
      <c r="M43" s="264">
        <v>60555</v>
      </c>
      <c r="N43" s="264">
        <v>9475</v>
      </c>
      <c r="O43" s="264">
        <v>15086</v>
      </c>
      <c r="P43" s="264">
        <v>18040</v>
      </c>
      <c r="Q43" s="264">
        <v>88850</v>
      </c>
      <c r="R43" s="287">
        <f>SUM(D43:Q43)</f>
        <v>827966</v>
      </c>
    </row>
    <row r="44" spans="2:18" s="265" customFormat="1" ht="17.25">
      <c r="B44" s="262"/>
      <c r="C44" s="263" t="s">
        <v>353</v>
      </c>
      <c r="D44" s="264">
        <v>188861</v>
      </c>
      <c r="E44" s="264">
        <v>98078</v>
      </c>
      <c r="F44" s="264">
        <v>90988</v>
      </c>
      <c r="G44" s="264">
        <v>52960</v>
      </c>
      <c r="H44" s="264">
        <v>60346</v>
      </c>
      <c r="I44" s="264">
        <v>66646</v>
      </c>
      <c r="J44" s="264">
        <v>25870</v>
      </c>
      <c r="K44" s="264">
        <v>1019</v>
      </c>
      <c r="L44" s="264">
        <v>12181</v>
      </c>
      <c r="M44" s="264">
        <v>48846</v>
      </c>
      <c r="N44" s="264">
        <v>9475</v>
      </c>
      <c r="O44" s="264">
        <v>6128</v>
      </c>
      <c r="P44" s="264">
        <v>6614</v>
      </c>
      <c r="Q44" s="264">
        <v>75607</v>
      </c>
      <c r="R44" s="287">
        <f>SUM(D44:Q44)</f>
        <v>743619</v>
      </c>
    </row>
    <row r="45" spans="2:18" s="265" customFormat="1" ht="17.25">
      <c r="B45" s="262"/>
      <c r="C45" s="288" t="s">
        <v>304</v>
      </c>
      <c r="D45" s="287">
        <v>207320</v>
      </c>
      <c r="E45" s="287">
        <v>152935</v>
      </c>
      <c r="F45" s="287">
        <v>112420</v>
      </c>
      <c r="G45" s="287">
        <v>85410</v>
      </c>
      <c r="H45" s="287">
        <v>73000</v>
      </c>
      <c r="I45" s="287">
        <v>93075</v>
      </c>
      <c r="J45" s="287">
        <v>36500</v>
      </c>
      <c r="K45" s="287">
        <v>18372</v>
      </c>
      <c r="L45" s="287">
        <v>27010</v>
      </c>
      <c r="M45" s="287">
        <v>102565</v>
      </c>
      <c r="N45" s="287">
        <v>10950</v>
      </c>
      <c r="O45" s="287">
        <v>18250</v>
      </c>
      <c r="P45" s="287">
        <v>27740</v>
      </c>
      <c r="Q45" s="287">
        <v>105120</v>
      </c>
      <c r="R45" s="287">
        <f>SUM(D45:Q45)</f>
        <v>1070667</v>
      </c>
    </row>
    <row r="46" spans="2:18" s="265" customFormat="1" ht="17.25">
      <c r="B46" s="262"/>
      <c r="C46" s="263" t="s">
        <v>354</v>
      </c>
      <c r="D46" s="287">
        <v>206590</v>
      </c>
      <c r="E46" s="287">
        <v>138335</v>
      </c>
      <c r="F46" s="287">
        <v>111690</v>
      </c>
      <c r="G46" s="287">
        <v>85410</v>
      </c>
      <c r="H46" s="287">
        <v>73000</v>
      </c>
      <c r="I46" s="287">
        <v>72635</v>
      </c>
      <c r="J46" s="287">
        <v>36500</v>
      </c>
      <c r="K46" s="287">
        <v>1281</v>
      </c>
      <c r="L46" s="287">
        <v>18250</v>
      </c>
      <c r="M46" s="287">
        <v>88695</v>
      </c>
      <c r="N46" s="287">
        <v>10950</v>
      </c>
      <c r="O46" s="287">
        <v>6812</v>
      </c>
      <c r="P46" s="287">
        <v>12045</v>
      </c>
      <c r="Q46" s="287">
        <v>85410</v>
      </c>
      <c r="R46" s="287">
        <f>SUM(D46:Q46)</f>
        <v>947603</v>
      </c>
    </row>
    <row r="47" spans="2:18" s="265" customFormat="1" ht="17.25">
      <c r="B47" s="262"/>
      <c r="C47" s="286" t="s">
        <v>42</v>
      </c>
      <c r="D47" s="264">
        <v>453271</v>
      </c>
      <c r="E47" s="264">
        <v>242094</v>
      </c>
      <c r="F47" s="264">
        <v>149861</v>
      </c>
      <c r="G47" s="264">
        <v>123462</v>
      </c>
      <c r="H47" s="264">
        <v>103071</v>
      </c>
      <c r="I47" s="264">
        <v>132552</v>
      </c>
      <c r="J47" s="264">
        <v>54346</v>
      </c>
      <c r="K47" s="264">
        <v>50898</v>
      </c>
      <c r="L47" s="264">
        <v>33082</v>
      </c>
      <c r="M47" s="264">
        <v>131796</v>
      </c>
      <c r="N47" s="264">
        <v>32337</v>
      </c>
      <c r="O47" s="264">
        <v>25205</v>
      </c>
      <c r="P47" s="264">
        <v>54905</v>
      </c>
      <c r="Q47" s="264">
        <v>126738</v>
      </c>
      <c r="R47" s="287">
        <f>SUM(D47:Q47)</f>
        <v>1713618</v>
      </c>
    </row>
    <row r="48" s="265" customFormat="1" ht="17.25"/>
    <row r="49" spans="3:18" s="265" customFormat="1" ht="17.25">
      <c r="C49" s="289" t="s">
        <v>306</v>
      </c>
      <c r="D49" s="290">
        <v>365</v>
      </c>
      <c r="E49" s="290">
        <v>365</v>
      </c>
      <c r="F49" s="290">
        <v>365</v>
      </c>
      <c r="G49" s="290">
        <v>365</v>
      </c>
      <c r="H49" s="290">
        <v>365</v>
      </c>
      <c r="I49" s="290">
        <v>365</v>
      </c>
      <c r="J49" s="290">
        <v>365</v>
      </c>
      <c r="K49" s="290">
        <v>365</v>
      </c>
      <c r="L49" s="290">
        <v>365</v>
      </c>
      <c r="M49" s="290">
        <v>365</v>
      </c>
      <c r="N49" s="290">
        <v>365</v>
      </c>
      <c r="O49" s="290">
        <v>365</v>
      </c>
      <c r="P49" s="290">
        <v>365</v>
      </c>
      <c r="Q49" s="290">
        <v>365</v>
      </c>
      <c r="R49" s="287">
        <f>SUM(D49:Q49)</f>
        <v>5110</v>
      </c>
    </row>
    <row r="50" spans="3:18" s="265" customFormat="1" ht="17.25">
      <c r="C50" s="289" t="s">
        <v>307</v>
      </c>
      <c r="D50" s="290">
        <v>245</v>
      </c>
      <c r="E50" s="290">
        <v>245</v>
      </c>
      <c r="F50" s="290">
        <v>245</v>
      </c>
      <c r="G50" s="290">
        <v>270</v>
      </c>
      <c r="H50" s="290">
        <v>245</v>
      </c>
      <c r="I50" s="290">
        <v>245</v>
      </c>
      <c r="J50" s="290">
        <v>245</v>
      </c>
      <c r="K50" s="290">
        <v>245</v>
      </c>
      <c r="L50" s="290">
        <v>245</v>
      </c>
      <c r="M50" s="290">
        <v>245</v>
      </c>
      <c r="N50" s="290">
        <v>245</v>
      </c>
      <c r="O50" s="290">
        <v>245</v>
      </c>
      <c r="P50" s="290">
        <v>292</v>
      </c>
      <c r="Q50" s="290">
        <v>245</v>
      </c>
      <c r="R50" s="287">
        <f>SUM(D50:Q50)</f>
        <v>3502</v>
      </c>
    </row>
    <row r="51" spans="3:18" s="265" customFormat="1" ht="17.25">
      <c r="C51" s="291"/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  <c r="O51" s="292"/>
      <c r="P51" s="292"/>
      <c r="Q51" s="292"/>
      <c r="R51" s="293"/>
    </row>
    <row r="52" spans="3:18" s="265" customFormat="1" ht="17.25">
      <c r="C52" s="289" t="s">
        <v>325</v>
      </c>
      <c r="D52" s="294">
        <v>15026281</v>
      </c>
      <c r="E52" s="294">
        <v>6159820</v>
      </c>
      <c r="F52" s="294">
        <v>4561928</v>
      </c>
      <c r="G52" s="294">
        <v>2645543</v>
      </c>
      <c r="H52" s="294">
        <v>3188923</v>
      </c>
      <c r="I52" s="294">
        <v>3947139</v>
      </c>
      <c r="J52" s="294">
        <v>1667727</v>
      </c>
      <c r="K52" s="294">
        <v>577814</v>
      </c>
      <c r="L52" s="294">
        <v>825633</v>
      </c>
      <c r="M52" s="294">
        <v>3091210</v>
      </c>
      <c r="N52" s="294">
        <v>447577</v>
      </c>
      <c r="O52" s="294">
        <v>433834</v>
      </c>
      <c r="P52" s="294">
        <v>677631</v>
      </c>
      <c r="Q52" s="294">
        <v>3783782</v>
      </c>
      <c r="R52" s="269">
        <f>SUM(D52:Q52)</f>
        <v>47034842</v>
      </c>
    </row>
    <row r="53" spans="3:18" s="265" customFormat="1" ht="17.25">
      <c r="C53" s="289" t="s">
        <v>308</v>
      </c>
      <c r="D53" s="294">
        <v>9830762</v>
      </c>
      <c r="E53" s="294">
        <v>3699602</v>
      </c>
      <c r="F53" s="294">
        <v>3078599</v>
      </c>
      <c r="G53" s="294">
        <v>1679172</v>
      </c>
      <c r="H53" s="294">
        <v>2007220</v>
      </c>
      <c r="I53" s="294">
        <v>2409336</v>
      </c>
      <c r="J53" s="294">
        <v>745687</v>
      </c>
      <c r="K53" s="294">
        <v>171058</v>
      </c>
      <c r="L53" s="294">
        <v>357205</v>
      </c>
      <c r="M53" s="294">
        <v>1687324</v>
      </c>
      <c r="N53" s="294">
        <v>181168</v>
      </c>
      <c r="O53" s="294">
        <v>274144</v>
      </c>
      <c r="P53" s="294">
        <v>315348</v>
      </c>
      <c r="Q53" s="294">
        <v>2459925</v>
      </c>
      <c r="R53" s="269">
        <f>SUM(D53:Q53)</f>
        <v>28896550</v>
      </c>
    </row>
    <row r="54" spans="3:18" s="265" customFormat="1" ht="17.25">
      <c r="C54" s="289" t="s">
        <v>309</v>
      </c>
      <c r="D54" s="294">
        <v>4812350</v>
      </c>
      <c r="E54" s="294">
        <v>2067668</v>
      </c>
      <c r="F54" s="294">
        <v>1234575</v>
      </c>
      <c r="G54" s="294">
        <v>895608</v>
      </c>
      <c r="H54" s="294">
        <v>977443</v>
      </c>
      <c r="I54" s="294">
        <v>1365869</v>
      </c>
      <c r="J54" s="294">
        <v>840078</v>
      </c>
      <c r="K54" s="294">
        <v>358404</v>
      </c>
      <c r="L54" s="294">
        <v>421728</v>
      </c>
      <c r="M54" s="294">
        <v>1126327</v>
      </c>
      <c r="N54" s="294">
        <v>227606</v>
      </c>
      <c r="O54" s="294">
        <v>105072</v>
      </c>
      <c r="P54" s="294">
        <v>249353</v>
      </c>
      <c r="Q54" s="294">
        <v>1176742</v>
      </c>
      <c r="R54" s="269">
        <f>SUM(D54:Q54)</f>
        <v>15858823</v>
      </c>
    </row>
    <row r="55" spans="3:18" s="265" customFormat="1" ht="17.25">
      <c r="C55" s="291"/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  <c r="O55" s="292"/>
      <c r="P55" s="292"/>
      <c r="Q55" s="292"/>
      <c r="R55" s="293"/>
    </row>
    <row r="56" spans="3:18" s="265" customFormat="1" ht="17.25">
      <c r="C56" s="295" t="s">
        <v>311</v>
      </c>
      <c r="D56" s="296">
        <v>637766</v>
      </c>
      <c r="E56" s="296">
        <v>157658</v>
      </c>
      <c r="F56" s="296">
        <v>194510</v>
      </c>
      <c r="G56" s="296">
        <v>65083</v>
      </c>
      <c r="H56" s="296">
        <v>104576</v>
      </c>
      <c r="I56" s="296">
        <v>123218</v>
      </c>
      <c r="J56" s="296">
        <v>205286</v>
      </c>
      <c r="K56" s="296">
        <v>184733</v>
      </c>
      <c r="L56" s="296">
        <v>191367</v>
      </c>
      <c r="M56" s="296">
        <v>42303</v>
      </c>
      <c r="N56" s="296">
        <v>86227</v>
      </c>
      <c r="O56" s="296">
        <v>12395</v>
      </c>
      <c r="P56" s="296">
        <v>14288</v>
      </c>
      <c r="Q56" s="296">
        <v>96192</v>
      </c>
      <c r="R56" s="264">
        <f>SUM(D56:Q56)</f>
        <v>2115602</v>
      </c>
    </row>
    <row r="57" spans="3:18" s="265" customFormat="1" ht="17.25">
      <c r="C57" s="295" t="s">
        <v>310</v>
      </c>
      <c r="D57" s="296">
        <v>1790391</v>
      </c>
      <c r="E57" s="296">
        <v>494030</v>
      </c>
      <c r="F57" s="296">
        <v>553400</v>
      </c>
      <c r="G57" s="296">
        <v>263647</v>
      </c>
      <c r="H57" s="296">
        <v>186219</v>
      </c>
      <c r="I57" s="296">
        <v>387701</v>
      </c>
      <c r="J57" s="296">
        <v>80630</v>
      </c>
      <c r="K57" s="296">
        <v>16011</v>
      </c>
      <c r="L57" s="296">
        <v>57081</v>
      </c>
      <c r="M57" s="296">
        <v>227637</v>
      </c>
      <c r="N57" s="296">
        <v>27186</v>
      </c>
      <c r="O57" s="296">
        <v>11917</v>
      </c>
      <c r="P57" s="296">
        <v>15464</v>
      </c>
      <c r="Q57" s="296">
        <v>318173</v>
      </c>
      <c r="R57" s="264">
        <f>SUM(D57:Q57)</f>
        <v>4429487</v>
      </c>
    </row>
    <row r="58" spans="3:18" s="265" customFormat="1" ht="17.25">
      <c r="C58" s="295" t="s">
        <v>312</v>
      </c>
      <c r="D58" s="296">
        <v>2428157</v>
      </c>
      <c r="E58" s="296">
        <v>651688</v>
      </c>
      <c r="F58" s="296">
        <v>747910</v>
      </c>
      <c r="G58" s="296">
        <v>328730</v>
      </c>
      <c r="H58" s="296">
        <v>290795</v>
      </c>
      <c r="I58" s="296">
        <v>510919</v>
      </c>
      <c r="J58" s="296">
        <v>285916</v>
      </c>
      <c r="K58" s="296">
        <v>200744</v>
      </c>
      <c r="L58" s="296">
        <v>248448</v>
      </c>
      <c r="M58" s="296">
        <v>269940</v>
      </c>
      <c r="N58" s="296">
        <v>113413</v>
      </c>
      <c r="O58" s="296">
        <v>24312</v>
      </c>
      <c r="P58" s="296">
        <v>29752</v>
      </c>
      <c r="Q58" s="296">
        <v>414365</v>
      </c>
      <c r="R58" s="297">
        <f>+R56+R57</f>
        <v>6545089</v>
      </c>
    </row>
    <row r="59" spans="3:18" s="265" customFormat="1" ht="17.25">
      <c r="C59" s="291"/>
      <c r="D59" s="292"/>
      <c r="E59" s="292"/>
      <c r="F59" s="292"/>
      <c r="G59" s="292"/>
      <c r="H59" s="292"/>
      <c r="I59" s="292"/>
      <c r="J59" s="292"/>
      <c r="K59" s="292"/>
      <c r="L59" s="292"/>
      <c r="M59" s="292"/>
      <c r="N59" s="292"/>
      <c r="O59" s="292"/>
      <c r="P59" s="292"/>
      <c r="Q59" s="292"/>
      <c r="R59" s="292"/>
    </row>
    <row r="60" spans="3:18" s="265" customFormat="1" ht="17.25">
      <c r="C60" s="289" t="s">
        <v>313</v>
      </c>
      <c r="D60" s="287">
        <v>154660</v>
      </c>
      <c r="E60" s="287">
        <v>59250</v>
      </c>
      <c r="F60" s="287">
        <v>57702</v>
      </c>
      <c r="G60" s="287">
        <v>30982</v>
      </c>
      <c r="H60" s="287">
        <v>0</v>
      </c>
      <c r="I60" s="287">
        <v>0</v>
      </c>
      <c r="J60" s="287">
        <v>0</v>
      </c>
      <c r="K60" s="287">
        <v>7922</v>
      </c>
      <c r="L60" s="287">
        <v>11310</v>
      </c>
      <c r="M60" s="287">
        <v>43375</v>
      </c>
      <c r="N60" s="287">
        <v>3541</v>
      </c>
      <c r="O60" s="287">
        <v>10951</v>
      </c>
      <c r="P60" s="287">
        <v>0</v>
      </c>
      <c r="Q60" s="287">
        <v>63739</v>
      </c>
      <c r="R60" s="264">
        <f>SUM(D60:Q60)</f>
        <v>443432</v>
      </c>
    </row>
    <row r="61" s="265" customFormat="1" ht="17.25"/>
    <row r="62" spans="3:18" s="265" customFormat="1" ht="17.25">
      <c r="C62" s="263" t="s">
        <v>314</v>
      </c>
      <c r="D62" s="264">
        <v>708698</v>
      </c>
      <c r="E62" s="264">
        <v>191943</v>
      </c>
      <c r="F62" s="264">
        <v>239519</v>
      </c>
      <c r="G62" s="264">
        <v>72805</v>
      </c>
      <c r="H62" s="264">
        <v>100164</v>
      </c>
      <c r="I62" s="264">
        <v>116571</v>
      </c>
      <c r="J62" s="264">
        <v>260505</v>
      </c>
      <c r="K62" s="264">
        <v>184819</v>
      </c>
      <c r="L62" s="264">
        <v>212145</v>
      </c>
      <c r="M62" s="264">
        <v>42826</v>
      </c>
      <c r="N62" s="264">
        <v>92870</v>
      </c>
      <c r="O62" s="264">
        <v>9102</v>
      </c>
      <c r="P62" s="264">
        <v>15162</v>
      </c>
      <c r="Q62" s="264">
        <v>97907</v>
      </c>
      <c r="R62" s="349">
        <f>SUM(D62:Q62)</f>
        <v>2345036</v>
      </c>
    </row>
    <row r="63" spans="3:18" s="265" customFormat="1" ht="17.25">
      <c r="C63" s="263" t="s">
        <v>315</v>
      </c>
      <c r="D63" s="264">
        <v>1813829</v>
      </c>
      <c r="E63" s="264">
        <v>539129</v>
      </c>
      <c r="F63" s="264">
        <v>557757</v>
      </c>
      <c r="G63" s="264">
        <v>336678</v>
      </c>
      <c r="H63" s="264">
        <v>191454</v>
      </c>
      <c r="I63" s="264">
        <v>322843</v>
      </c>
      <c r="J63" s="264">
        <v>85951</v>
      </c>
      <c r="K63" s="264">
        <v>18160</v>
      </c>
      <c r="L63" s="264">
        <v>57163</v>
      </c>
      <c r="M63" s="264">
        <v>227637</v>
      </c>
      <c r="N63" s="264">
        <v>33061</v>
      </c>
      <c r="O63" s="264">
        <v>15757</v>
      </c>
      <c r="P63" s="264">
        <v>16677</v>
      </c>
      <c r="Q63" s="264">
        <v>319624</v>
      </c>
      <c r="R63" s="349">
        <f>SUM(D63:Q63)</f>
        <v>4535720</v>
      </c>
    </row>
    <row r="64" s="265" customFormat="1" ht="17.25"/>
    <row r="65" spans="3:18" s="265" customFormat="1" ht="17.25">
      <c r="C65" s="298" t="s">
        <v>316</v>
      </c>
      <c r="D65" s="299">
        <v>187383</v>
      </c>
      <c r="E65" s="299">
        <v>81425</v>
      </c>
      <c r="F65" s="299">
        <v>96247</v>
      </c>
      <c r="G65" s="299">
        <v>61034</v>
      </c>
      <c r="H65" s="299">
        <v>49303</v>
      </c>
      <c r="I65" s="299">
        <v>65102</v>
      </c>
      <c r="J65" s="299">
        <v>27472</v>
      </c>
      <c r="K65" s="299">
        <v>3382</v>
      </c>
      <c r="L65" s="299">
        <v>7033</v>
      </c>
      <c r="M65" s="299">
        <v>39176</v>
      </c>
      <c r="N65" s="299">
        <v>4419</v>
      </c>
      <c r="O65" s="299">
        <v>6507</v>
      </c>
      <c r="P65" s="299">
        <v>4908</v>
      </c>
      <c r="Q65" s="299">
        <v>64856</v>
      </c>
      <c r="R65" s="299">
        <f>SUM(D65:Q65)</f>
        <v>698247</v>
      </c>
    </row>
    <row r="66" spans="3:18" s="265" customFormat="1" ht="17.25">
      <c r="C66" s="300" t="s">
        <v>317</v>
      </c>
      <c r="D66" s="301">
        <v>1286966</v>
      </c>
      <c r="E66" s="301">
        <v>323424</v>
      </c>
      <c r="F66" s="301">
        <v>475667</v>
      </c>
      <c r="G66" s="301">
        <v>236687</v>
      </c>
      <c r="H66" s="301">
        <v>139362</v>
      </c>
      <c r="I66" s="301">
        <v>203216</v>
      </c>
      <c r="J66" s="301">
        <v>64730</v>
      </c>
      <c r="K66" s="301">
        <v>2053</v>
      </c>
      <c r="L66" s="301">
        <v>37305</v>
      </c>
      <c r="M66" s="301">
        <v>116095</v>
      </c>
      <c r="N66" s="301">
        <v>27851</v>
      </c>
      <c r="O66" s="301">
        <v>11966</v>
      </c>
      <c r="P66" s="301">
        <v>9558</v>
      </c>
      <c r="Q66" s="301">
        <v>214588</v>
      </c>
      <c r="R66" s="301">
        <f>SUM(D66:Q66)</f>
        <v>3149468</v>
      </c>
    </row>
    <row r="67" spans="3:18" s="265" customFormat="1" ht="17.25">
      <c r="C67" s="302" t="s">
        <v>318</v>
      </c>
      <c r="D67" s="299">
        <v>521315</v>
      </c>
      <c r="E67" s="299">
        <v>110518</v>
      </c>
      <c r="F67" s="299">
        <v>143272</v>
      </c>
      <c r="G67" s="299">
        <v>11771</v>
      </c>
      <c r="H67" s="299">
        <v>50861</v>
      </c>
      <c r="I67" s="299">
        <v>51469</v>
      </c>
      <c r="J67" s="299">
        <v>233033</v>
      </c>
      <c r="K67" s="299">
        <v>181437</v>
      </c>
      <c r="L67" s="299">
        <v>205112</v>
      </c>
      <c r="M67" s="299">
        <v>3650</v>
      </c>
      <c r="N67" s="299">
        <v>88451</v>
      </c>
      <c r="O67" s="299">
        <v>2595</v>
      </c>
      <c r="P67" s="299">
        <v>10254</v>
      </c>
      <c r="Q67" s="299">
        <v>33051</v>
      </c>
      <c r="R67" s="299">
        <f>SUM(D67:Q67)</f>
        <v>1646789</v>
      </c>
    </row>
    <row r="68" spans="3:18" s="265" customFormat="1" ht="17.25">
      <c r="C68" s="303" t="s">
        <v>319</v>
      </c>
      <c r="D68" s="301">
        <v>526863</v>
      </c>
      <c r="E68" s="301">
        <v>215705</v>
      </c>
      <c r="F68" s="301">
        <v>82090</v>
      </c>
      <c r="G68" s="301">
        <v>99991</v>
      </c>
      <c r="H68" s="301">
        <v>52092</v>
      </c>
      <c r="I68" s="301">
        <v>119627</v>
      </c>
      <c r="J68" s="301">
        <v>21221</v>
      </c>
      <c r="K68" s="301">
        <v>16107</v>
      </c>
      <c r="L68" s="301">
        <v>19858</v>
      </c>
      <c r="M68" s="301">
        <v>111542</v>
      </c>
      <c r="N68" s="301">
        <v>5210</v>
      </c>
      <c r="O68" s="301">
        <v>3791</v>
      </c>
      <c r="P68" s="301">
        <v>7119</v>
      </c>
      <c r="Q68" s="301">
        <v>105036</v>
      </c>
      <c r="R68" s="301">
        <f>SUM(D68:Q68)</f>
        <v>1386252</v>
      </c>
    </row>
    <row r="69" spans="3:18" s="265" customFormat="1" ht="17.25">
      <c r="C69" s="298" t="s">
        <v>320</v>
      </c>
      <c r="D69" s="299">
        <v>509741</v>
      </c>
      <c r="E69" s="299">
        <v>198920</v>
      </c>
      <c r="F69" s="299">
        <v>181337</v>
      </c>
      <c r="G69" s="299">
        <v>89364</v>
      </c>
      <c r="H69" s="299">
        <v>112775</v>
      </c>
      <c r="I69" s="299">
        <v>117863</v>
      </c>
      <c r="J69" s="299">
        <v>32481</v>
      </c>
      <c r="K69" s="299">
        <v>855</v>
      </c>
      <c r="L69" s="299">
        <v>16985</v>
      </c>
      <c r="M69" s="299">
        <v>103149</v>
      </c>
      <c r="N69" s="299">
        <v>10793</v>
      </c>
      <c r="O69" s="299">
        <v>6582</v>
      </c>
      <c r="P69" s="299">
        <v>7723</v>
      </c>
      <c r="Q69" s="299">
        <v>104353</v>
      </c>
      <c r="R69" s="299">
        <f aca="true" t="shared" si="34" ref="R69:R74">SUM(D69:Q69)</f>
        <v>1492921</v>
      </c>
    </row>
    <row r="70" spans="3:18" s="265" customFormat="1" ht="17.25">
      <c r="C70" s="300" t="s">
        <v>321</v>
      </c>
      <c r="D70" s="301">
        <v>1097256</v>
      </c>
      <c r="E70" s="301">
        <v>469245</v>
      </c>
      <c r="F70" s="301">
        <v>262846</v>
      </c>
      <c r="G70" s="301">
        <v>203877</v>
      </c>
      <c r="H70" s="301">
        <v>254876</v>
      </c>
      <c r="I70" s="301">
        <v>213376</v>
      </c>
      <c r="J70" s="301">
        <v>77428</v>
      </c>
      <c r="K70" s="301">
        <v>33658</v>
      </c>
      <c r="L70" s="301">
        <v>39971</v>
      </c>
      <c r="M70" s="301">
        <v>194428</v>
      </c>
      <c r="N70" s="301">
        <v>24836</v>
      </c>
      <c r="O70" s="301">
        <v>22837</v>
      </c>
      <c r="P70" s="301">
        <v>28501</v>
      </c>
      <c r="Q70" s="301">
        <v>225221</v>
      </c>
      <c r="R70" s="301">
        <f t="shared" si="34"/>
        <v>3148356</v>
      </c>
    </row>
    <row r="71" spans="3:18" s="265" customFormat="1" ht="17.25">
      <c r="C71" s="302" t="s">
        <v>322</v>
      </c>
      <c r="D71" s="299">
        <v>267405</v>
      </c>
      <c r="E71" s="299">
        <v>134410</v>
      </c>
      <c r="F71" s="299">
        <v>114965</v>
      </c>
      <c r="G71" s="299">
        <v>78433</v>
      </c>
      <c r="H71" s="299">
        <v>87610</v>
      </c>
      <c r="I71" s="299">
        <v>86759</v>
      </c>
      <c r="J71" s="299">
        <v>30296</v>
      </c>
      <c r="K71" s="299">
        <v>513</v>
      </c>
      <c r="L71" s="299">
        <v>10588</v>
      </c>
      <c r="M71" s="299">
        <v>69157</v>
      </c>
      <c r="N71" s="299">
        <v>6393</v>
      </c>
      <c r="O71" s="299">
        <v>5919</v>
      </c>
      <c r="P71" s="299">
        <v>4842</v>
      </c>
      <c r="Q71" s="299">
        <v>82653</v>
      </c>
      <c r="R71" s="299">
        <f t="shared" si="34"/>
        <v>979943</v>
      </c>
    </row>
    <row r="72" spans="3:18" s="265" customFormat="1" ht="17.25">
      <c r="C72" s="303" t="s">
        <v>323</v>
      </c>
      <c r="D72" s="301">
        <v>790476</v>
      </c>
      <c r="E72" s="301">
        <v>424835</v>
      </c>
      <c r="F72" s="301">
        <v>183693</v>
      </c>
      <c r="G72" s="301">
        <v>149501</v>
      </c>
      <c r="H72" s="301">
        <v>180209</v>
      </c>
      <c r="I72" s="301">
        <v>130595</v>
      </c>
      <c r="J72" s="301">
        <v>51895</v>
      </c>
      <c r="K72" s="301">
        <v>7961</v>
      </c>
      <c r="L72" s="301">
        <v>20409</v>
      </c>
      <c r="M72" s="301">
        <v>161376</v>
      </c>
      <c r="N72" s="301">
        <v>11090</v>
      </c>
      <c r="O72" s="301">
        <v>13562</v>
      </c>
      <c r="P72" s="301">
        <v>13322</v>
      </c>
      <c r="Q72" s="301">
        <v>134936</v>
      </c>
      <c r="R72" s="301">
        <f t="shared" si="34"/>
        <v>2273860</v>
      </c>
    </row>
    <row r="73" s="265" customFormat="1" ht="17.25"/>
    <row r="74" spans="3:18" s="265" customFormat="1" ht="17.25">
      <c r="C74" s="263" t="s">
        <v>324</v>
      </c>
      <c r="D74" s="264">
        <v>6705642</v>
      </c>
      <c r="E74" s="264">
        <v>3818889</v>
      </c>
      <c r="F74" s="264">
        <v>2736314</v>
      </c>
      <c r="G74" s="264">
        <v>1970607</v>
      </c>
      <c r="H74" s="264">
        <v>1668537</v>
      </c>
      <c r="I74" s="264">
        <v>2150885</v>
      </c>
      <c r="J74" s="264">
        <v>781456</v>
      </c>
      <c r="K74" s="264">
        <v>479508</v>
      </c>
      <c r="L74" s="264">
        <v>579592</v>
      </c>
      <c r="M74" s="264">
        <v>1835749</v>
      </c>
      <c r="N74" s="264">
        <v>353921</v>
      </c>
      <c r="O74" s="264">
        <v>317615</v>
      </c>
      <c r="P74" s="264">
        <v>562647</v>
      </c>
      <c r="Q74" s="264">
        <v>2108204</v>
      </c>
      <c r="R74" s="264">
        <f t="shared" si="34"/>
        <v>26069566</v>
      </c>
    </row>
    <row r="75" spans="3:18" s="265" customFormat="1" ht="17.25">
      <c r="C75" s="263" t="s">
        <v>326</v>
      </c>
      <c r="D75" s="264">
        <v>4761970</v>
      </c>
      <c r="E75" s="264">
        <v>1382618</v>
      </c>
      <c r="F75" s="264">
        <v>1084856</v>
      </c>
      <c r="G75" s="264">
        <v>645511</v>
      </c>
      <c r="H75" s="264">
        <v>701654</v>
      </c>
      <c r="I75" s="264">
        <v>985851</v>
      </c>
      <c r="J75" s="264">
        <v>467613</v>
      </c>
      <c r="K75" s="264">
        <v>224634</v>
      </c>
      <c r="L75" s="264">
        <v>326093</v>
      </c>
      <c r="M75" s="264">
        <v>582696</v>
      </c>
      <c r="N75" s="264">
        <v>128275</v>
      </c>
      <c r="O75" s="264">
        <v>43216</v>
      </c>
      <c r="P75" s="264">
        <v>68112</v>
      </c>
      <c r="Q75" s="264">
        <v>818001</v>
      </c>
      <c r="R75" s="264">
        <f>SUM(D75:Q75)</f>
        <v>12221100</v>
      </c>
    </row>
    <row r="76" spans="3:18" s="265" customFormat="1" ht="17.25">
      <c r="C76" s="263" t="s">
        <v>327</v>
      </c>
      <c r="D76" s="264">
        <v>2428157</v>
      </c>
      <c r="E76" s="264">
        <v>651688</v>
      </c>
      <c r="F76" s="264">
        <v>747910</v>
      </c>
      <c r="G76" s="264">
        <v>328730</v>
      </c>
      <c r="H76" s="264">
        <v>290795</v>
      </c>
      <c r="I76" s="264">
        <v>510919</v>
      </c>
      <c r="J76" s="264">
        <v>285916</v>
      </c>
      <c r="K76" s="264">
        <v>200744</v>
      </c>
      <c r="L76" s="264">
        <v>248448</v>
      </c>
      <c r="M76" s="264">
        <v>269940</v>
      </c>
      <c r="N76" s="264">
        <v>113413</v>
      </c>
      <c r="O76" s="264">
        <v>24312</v>
      </c>
      <c r="P76" s="264">
        <v>29752</v>
      </c>
      <c r="Q76" s="264">
        <v>414365</v>
      </c>
      <c r="R76" s="264">
        <f>SUM(D76:Q76)</f>
        <v>6545089</v>
      </c>
    </row>
    <row r="77" s="265" customFormat="1" ht="17.25"/>
    <row r="78" spans="2:18" s="265" customFormat="1" ht="17.25">
      <c r="B78" s="262"/>
      <c r="C78" s="263" t="s">
        <v>328</v>
      </c>
      <c r="D78" s="264">
        <v>47786</v>
      </c>
      <c r="E78" s="264">
        <v>24107</v>
      </c>
      <c r="F78" s="264">
        <v>13811</v>
      </c>
      <c r="G78" s="264">
        <v>10503</v>
      </c>
      <c r="H78" s="264">
        <v>9370</v>
      </c>
      <c r="I78" s="264">
        <v>7417</v>
      </c>
      <c r="J78" s="264">
        <v>4097</v>
      </c>
      <c r="K78" s="264">
        <v>1340</v>
      </c>
      <c r="L78" s="264">
        <v>1724</v>
      </c>
      <c r="M78" s="264">
        <v>8578</v>
      </c>
      <c r="N78" s="264">
        <v>1241</v>
      </c>
      <c r="O78" s="264">
        <v>1510</v>
      </c>
      <c r="P78" s="264">
        <v>1679</v>
      </c>
      <c r="Q78" s="264">
        <v>10618</v>
      </c>
      <c r="R78" s="264">
        <f>SUM(D78:Q78)</f>
        <v>143781</v>
      </c>
    </row>
    <row r="79" spans="2:18" s="265" customFormat="1" ht="17.25">
      <c r="B79" s="262"/>
      <c r="C79" s="263" t="s">
        <v>329</v>
      </c>
      <c r="D79" s="264">
        <v>179419</v>
      </c>
      <c r="E79" s="264">
        <v>117986</v>
      </c>
      <c r="F79" s="264">
        <v>74577</v>
      </c>
      <c r="G79" s="264">
        <v>60590</v>
      </c>
      <c r="H79" s="264">
        <v>61167</v>
      </c>
      <c r="I79" s="264">
        <v>77380</v>
      </c>
      <c r="J79" s="264">
        <v>27715</v>
      </c>
      <c r="K79" s="264">
        <v>9557</v>
      </c>
      <c r="L79" s="264">
        <v>15976</v>
      </c>
      <c r="M79" s="264">
        <v>54166</v>
      </c>
      <c r="N79" s="264">
        <v>8030</v>
      </c>
      <c r="O79" s="264">
        <v>12207</v>
      </c>
      <c r="P79" s="264">
        <v>19345</v>
      </c>
      <c r="Q79" s="264">
        <v>74995</v>
      </c>
      <c r="R79" s="264">
        <f>SUM(D79:Q79)</f>
        <v>793110</v>
      </c>
    </row>
    <row r="80" s="265" customFormat="1" ht="17.25"/>
    <row r="81" spans="3:18" s="265" customFormat="1" ht="17.25">
      <c r="C81" s="304" t="s">
        <v>330</v>
      </c>
      <c r="D81" s="266">
        <v>12349695</v>
      </c>
      <c r="E81" s="266">
        <v>510318</v>
      </c>
      <c r="F81" s="266">
        <v>3324094</v>
      </c>
      <c r="G81" s="266">
        <v>2919384</v>
      </c>
      <c r="H81" s="266">
        <v>4020753</v>
      </c>
      <c r="I81" s="266">
        <v>200856</v>
      </c>
      <c r="J81" s="266">
        <v>3206514</v>
      </c>
      <c r="K81" s="266"/>
      <c r="L81" s="266">
        <v>153396</v>
      </c>
      <c r="M81" s="266">
        <v>168333</v>
      </c>
      <c r="N81" s="266">
        <v>6224</v>
      </c>
      <c r="O81" s="266">
        <v>15863</v>
      </c>
      <c r="P81" s="266">
        <v>9110</v>
      </c>
      <c r="Q81" s="266">
        <v>835625</v>
      </c>
      <c r="R81" s="266">
        <f aca="true" t="shared" si="35" ref="R81:R88">SUM(D81:Q81)</f>
        <v>27720165</v>
      </c>
    </row>
    <row r="82" spans="3:18" s="265" customFormat="1" ht="17.25">
      <c r="C82" s="305" t="s">
        <v>331</v>
      </c>
      <c r="D82" s="267">
        <v>-601619</v>
      </c>
      <c r="E82" s="267">
        <v>2239561</v>
      </c>
      <c r="F82" s="267">
        <v>-2963635</v>
      </c>
      <c r="G82" s="267">
        <v>-2265811</v>
      </c>
      <c r="H82" s="267">
        <v>-4807464</v>
      </c>
      <c r="I82" s="267">
        <v>1178580</v>
      </c>
      <c r="J82" s="267">
        <v>102018</v>
      </c>
      <c r="K82" s="267"/>
      <c r="L82" s="267">
        <v>771836</v>
      </c>
      <c r="M82" s="267">
        <v>2031267</v>
      </c>
      <c r="N82" s="267">
        <v>417629</v>
      </c>
      <c r="O82" s="267">
        <v>467757</v>
      </c>
      <c r="P82" s="267">
        <v>236556</v>
      </c>
      <c r="Q82" s="267">
        <v>3342989</v>
      </c>
      <c r="R82" s="267">
        <f t="shared" si="35"/>
        <v>149664</v>
      </c>
    </row>
    <row r="83" spans="3:18" s="265" customFormat="1" ht="17.25">
      <c r="C83" s="305" t="s">
        <v>333</v>
      </c>
      <c r="D83" s="267">
        <v>17588251</v>
      </c>
      <c r="E83" s="267">
        <v>6002827</v>
      </c>
      <c r="F83" s="267">
        <v>8621446</v>
      </c>
      <c r="G83" s="267">
        <v>2110284</v>
      </c>
      <c r="H83" s="267">
        <v>9800067</v>
      </c>
      <c r="I83" s="267">
        <v>6173699</v>
      </c>
      <c r="J83" s="267">
        <v>4168615</v>
      </c>
      <c r="K83" s="267"/>
      <c r="L83" s="267">
        <v>2075879</v>
      </c>
      <c r="M83" s="267">
        <v>4205233</v>
      </c>
      <c r="N83" s="267">
        <v>640564</v>
      </c>
      <c r="O83" s="267">
        <v>1346125</v>
      </c>
      <c r="P83" s="267">
        <v>515984</v>
      </c>
      <c r="Q83" s="267">
        <v>8687755</v>
      </c>
      <c r="R83" s="267">
        <f t="shared" si="35"/>
        <v>71936729</v>
      </c>
    </row>
    <row r="84" spans="3:18" s="265" customFormat="1" ht="17.25">
      <c r="C84" s="304" t="s">
        <v>332</v>
      </c>
      <c r="D84" s="266">
        <v>8995779</v>
      </c>
      <c r="E84" s="266">
        <v>3756882</v>
      </c>
      <c r="F84" s="266">
        <v>7252722</v>
      </c>
      <c r="G84" s="266">
        <v>1175912</v>
      </c>
      <c r="H84" s="266">
        <v>9191507</v>
      </c>
      <c r="I84" s="266">
        <v>4813713</v>
      </c>
      <c r="J84" s="266">
        <v>2651120</v>
      </c>
      <c r="K84" s="266"/>
      <c r="L84" s="266">
        <v>1704490</v>
      </c>
      <c r="M84" s="266">
        <v>3029039</v>
      </c>
      <c r="N84" s="266">
        <v>422972</v>
      </c>
      <c r="O84" s="266">
        <v>1175207</v>
      </c>
      <c r="P84" s="266">
        <v>429631</v>
      </c>
      <c r="Q84" s="266">
        <v>5765024</v>
      </c>
      <c r="R84" s="266">
        <f t="shared" si="35"/>
        <v>50363998</v>
      </c>
    </row>
    <row r="85" spans="3:18" s="265" customFormat="1" ht="17.25">
      <c r="C85" s="304" t="s">
        <v>334</v>
      </c>
      <c r="D85" s="266">
        <v>1039570</v>
      </c>
      <c r="E85" s="266">
        <v>0</v>
      </c>
      <c r="F85" s="266">
        <v>0</v>
      </c>
      <c r="G85" s="266">
        <v>0</v>
      </c>
      <c r="H85" s="266">
        <v>40869</v>
      </c>
      <c r="I85" s="266">
        <v>0</v>
      </c>
      <c r="J85" s="266">
        <v>0</v>
      </c>
      <c r="K85" s="266"/>
      <c r="L85" s="266">
        <v>0</v>
      </c>
      <c r="M85" s="266">
        <v>0</v>
      </c>
      <c r="N85" s="266">
        <v>0</v>
      </c>
      <c r="O85" s="266">
        <v>0</v>
      </c>
      <c r="P85" s="266">
        <v>47500</v>
      </c>
      <c r="Q85" s="266">
        <v>13763</v>
      </c>
      <c r="R85" s="266">
        <f t="shared" si="35"/>
        <v>1141702</v>
      </c>
    </row>
    <row r="86" spans="3:18" s="265" customFormat="1" ht="17.25">
      <c r="C86" s="306" t="s">
        <v>336</v>
      </c>
      <c r="D86" s="266">
        <v>8255124</v>
      </c>
      <c r="E86" s="266">
        <v>1610329</v>
      </c>
      <c r="F86" s="266">
        <v>863682</v>
      </c>
      <c r="G86" s="266">
        <v>934372</v>
      </c>
      <c r="H86" s="266">
        <v>608560</v>
      </c>
      <c r="I86" s="266">
        <v>1291872</v>
      </c>
      <c r="J86" s="266">
        <v>1511293</v>
      </c>
      <c r="K86" s="266"/>
      <c r="L86" s="266">
        <v>371389</v>
      </c>
      <c r="M86" s="266">
        <v>1176194</v>
      </c>
      <c r="N86" s="266">
        <v>217592</v>
      </c>
      <c r="O86" s="266">
        <v>120540</v>
      </c>
      <c r="P86" s="266">
        <v>86353</v>
      </c>
      <c r="Q86" s="266">
        <v>2794235</v>
      </c>
      <c r="R86" s="266">
        <f t="shared" si="35"/>
        <v>19841535</v>
      </c>
    </row>
    <row r="87" spans="3:18" s="265" customFormat="1" ht="17.25">
      <c r="C87" s="306" t="s">
        <v>337</v>
      </c>
      <c r="D87" s="266">
        <v>1982956</v>
      </c>
      <c r="E87" s="266">
        <v>2353331</v>
      </c>
      <c r="F87" s="266">
        <v>1065933</v>
      </c>
      <c r="G87" s="266">
        <v>932110</v>
      </c>
      <c r="H87" s="266">
        <v>516820</v>
      </c>
      <c r="I87" s="266">
        <v>359012</v>
      </c>
      <c r="J87" s="266">
        <v>167482</v>
      </c>
      <c r="K87" s="266"/>
      <c r="L87" s="266">
        <v>259205</v>
      </c>
      <c r="M87" s="266">
        <v>390542</v>
      </c>
      <c r="N87" s="266">
        <v>4718</v>
      </c>
      <c r="O87" s="266">
        <v>28268</v>
      </c>
      <c r="P87" s="266">
        <v>8777</v>
      </c>
      <c r="Q87" s="266">
        <v>334160</v>
      </c>
      <c r="R87" s="266">
        <f t="shared" si="35"/>
        <v>8403314</v>
      </c>
    </row>
    <row r="88" spans="3:18" s="265" customFormat="1" ht="17.25">
      <c r="C88" s="304" t="s">
        <v>335</v>
      </c>
      <c r="D88" s="266">
        <v>14565725</v>
      </c>
      <c r="E88" s="266">
        <v>3649496</v>
      </c>
      <c r="F88" s="266">
        <v>7555513</v>
      </c>
      <c r="G88" s="266">
        <v>1178174</v>
      </c>
      <c r="H88" s="266">
        <v>9242378</v>
      </c>
      <c r="I88" s="266">
        <v>5814687</v>
      </c>
      <c r="J88" s="266">
        <v>4001133</v>
      </c>
      <c r="K88" s="266"/>
      <c r="L88" s="266">
        <v>1816674</v>
      </c>
      <c r="M88" s="266">
        <v>3814691</v>
      </c>
      <c r="N88" s="266">
        <v>635846</v>
      </c>
      <c r="O88" s="266">
        <v>1317857</v>
      </c>
      <c r="P88" s="266">
        <v>459707</v>
      </c>
      <c r="Q88" s="266">
        <v>8339832</v>
      </c>
      <c r="R88" s="266">
        <f t="shared" si="35"/>
        <v>62391713</v>
      </c>
    </row>
    <row r="89" s="265" customFormat="1" ht="17.25"/>
    <row r="90" spans="3:18" s="265" customFormat="1" ht="17.25">
      <c r="C90" s="306" t="s">
        <v>338</v>
      </c>
      <c r="D90" s="266">
        <v>15514391</v>
      </c>
      <c r="E90" s="266">
        <v>6606566</v>
      </c>
      <c r="F90" s="266">
        <v>5864511</v>
      </c>
      <c r="G90" s="266">
        <v>3362443</v>
      </c>
      <c r="H90" s="266">
        <v>3949760</v>
      </c>
      <c r="I90" s="266">
        <v>4182224</v>
      </c>
      <c r="J90" s="266">
        <v>1792799</v>
      </c>
      <c r="K90" s="266">
        <v>835922</v>
      </c>
      <c r="L90" s="266">
        <v>1042969</v>
      </c>
      <c r="M90" s="266">
        <v>3230457</v>
      </c>
      <c r="N90" s="266">
        <v>505231</v>
      </c>
      <c r="O90" s="266">
        <v>513075</v>
      </c>
      <c r="P90" s="266">
        <v>686620</v>
      </c>
      <c r="Q90" s="266">
        <v>4447802</v>
      </c>
      <c r="R90" s="266">
        <f aca="true" t="shared" si="36" ref="R90:R102">SUM(D90:Q90)</f>
        <v>52534770</v>
      </c>
    </row>
    <row r="91" spans="3:18" s="265" customFormat="1" ht="17.25">
      <c r="C91" s="306" t="s">
        <v>339</v>
      </c>
      <c r="D91" s="266">
        <v>15506479</v>
      </c>
      <c r="E91" s="266">
        <v>6948353</v>
      </c>
      <c r="F91" s="266">
        <v>5924781</v>
      </c>
      <c r="G91" s="266">
        <v>3510789</v>
      </c>
      <c r="H91" s="266">
        <v>4595394</v>
      </c>
      <c r="I91" s="266">
        <v>4302673</v>
      </c>
      <c r="J91" s="266">
        <v>1792799</v>
      </c>
      <c r="K91" s="266">
        <v>904107</v>
      </c>
      <c r="L91" s="266">
        <v>1079633</v>
      </c>
      <c r="M91" s="266">
        <v>3412720</v>
      </c>
      <c r="N91" s="266">
        <v>553125</v>
      </c>
      <c r="O91" s="266">
        <v>568803</v>
      </c>
      <c r="P91" s="266">
        <v>881590</v>
      </c>
      <c r="Q91" s="266">
        <v>4657156</v>
      </c>
      <c r="R91" s="266">
        <f t="shared" si="36"/>
        <v>54638402</v>
      </c>
    </row>
    <row r="92" spans="3:18" s="265" customFormat="1" ht="17.25">
      <c r="C92" s="306" t="s">
        <v>340</v>
      </c>
      <c r="D92" s="266">
        <v>15026281</v>
      </c>
      <c r="E92" s="266">
        <v>6159820</v>
      </c>
      <c r="F92" s="266">
        <v>4561928</v>
      </c>
      <c r="G92" s="266">
        <v>2645543</v>
      </c>
      <c r="H92" s="266">
        <v>3188923</v>
      </c>
      <c r="I92" s="266">
        <v>3947139</v>
      </c>
      <c r="J92" s="266">
        <v>1667727</v>
      </c>
      <c r="K92" s="266">
        <v>577814</v>
      </c>
      <c r="L92" s="266">
        <v>825633</v>
      </c>
      <c r="M92" s="266">
        <v>3091210</v>
      </c>
      <c r="N92" s="266">
        <v>447577</v>
      </c>
      <c r="O92" s="266">
        <v>433834</v>
      </c>
      <c r="P92" s="266">
        <v>677631</v>
      </c>
      <c r="Q92" s="266">
        <v>3783782</v>
      </c>
      <c r="R92" s="266">
        <f t="shared" si="36"/>
        <v>47034842</v>
      </c>
    </row>
    <row r="93" spans="3:18" s="265" customFormat="1" ht="17.25">
      <c r="C93" s="307" t="s">
        <v>341</v>
      </c>
      <c r="D93" s="268">
        <v>14865218</v>
      </c>
      <c r="E93" s="268">
        <v>6452521</v>
      </c>
      <c r="F93" s="268">
        <v>5272932</v>
      </c>
      <c r="G93" s="268">
        <v>3424067</v>
      </c>
      <c r="H93" s="268">
        <v>3780589</v>
      </c>
      <c r="I93" s="268">
        <v>4057286</v>
      </c>
      <c r="J93" s="268">
        <v>1704014</v>
      </c>
      <c r="K93" s="268">
        <v>881124</v>
      </c>
      <c r="L93" s="268">
        <v>1068301</v>
      </c>
      <c r="M93" s="268">
        <v>3240433</v>
      </c>
      <c r="N93" s="268">
        <v>541208</v>
      </c>
      <c r="O93" s="268">
        <v>543720</v>
      </c>
      <c r="P93" s="268">
        <v>868407</v>
      </c>
      <c r="Q93" s="268">
        <v>3989270</v>
      </c>
      <c r="R93" s="308">
        <f t="shared" si="36"/>
        <v>50689090</v>
      </c>
    </row>
    <row r="94" spans="3:18" s="265" customFormat="1" ht="17.25">
      <c r="C94" s="306" t="s">
        <v>342</v>
      </c>
      <c r="D94" s="266">
        <v>471819</v>
      </c>
      <c r="E94" s="266">
        <v>446746</v>
      </c>
      <c r="F94" s="266">
        <v>652583</v>
      </c>
      <c r="G94" s="266">
        <v>716900</v>
      </c>
      <c r="H94" s="266">
        <v>736125</v>
      </c>
      <c r="I94" s="266">
        <v>235085</v>
      </c>
      <c r="J94" s="266">
        <v>125072</v>
      </c>
      <c r="K94" s="266">
        <v>258108</v>
      </c>
      <c r="L94" s="266">
        <v>217336</v>
      </c>
      <c r="M94" s="266">
        <v>139247</v>
      </c>
      <c r="N94" s="266">
        <v>57654</v>
      </c>
      <c r="O94" s="266">
        <v>79241</v>
      </c>
      <c r="P94" s="266">
        <v>8989</v>
      </c>
      <c r="Q94" s="266">
        <v>664020</v>
      </c>
      <c r="R94" s="266">
        <f t="shared" si="36"/>
        <v>4808925</v>
      </c>
    </row>
    <row r="95" spans="3:18" s="265" customFormat="1" ht="17.25">
      <c r="C95" s="306" t="s">
        <v>343</v>
      </c>
      <c r="D95" s="266">
        <v>572466</v>
      </c>
      <c r="E95" s="266">
        <v>495832</v>
      </c>
      <c r="F95" s="266">
        <v>651840</v>
      </c>
      <c r="G95" s="266">
        <v>84343</v>
      </c>
      <c r="H95" s="266">
        <v>814043</v>
      </c>
      <c r="I95" s="266">
        <v>245387</v>
      </c>
      <c r="J95" s="266">
        <v>88785</v>
      </c>
      <c r="K95" s="266">
        <v>22983</v>
      </c>
      <c r="L95" s="266">
        <v>11332</v>
      </c>
      <c r="M95" s="266">
        <v>122094</v>
      </c>
      <c r="N95" s="266">
        <v>11917</v>
      </c>
      <c r="O95" s="266">
        <v>25083</v>
      </c>
      <c r="P95" s="266">
        <v>13183</v>
      </c>
      <c r="Q95" s="266">
        <v>667886</v>
      </c>
      <c r="R95" s="266">
        <f t="shared" si="36"/>
        <v>3827174</v>
      </c>
    </row>
    <row r="96" spans="3:18" s="265" customFormat="1" ht="17.25">
      <c r="C96" s="306" t="s">
        <v>344</v>
      </c>
      <c r="D96" s="266">
        <v>1688159</v>
      </c>
      <c r="E96" s="266">
        <v>1801934</v>
      </c>
      <c r="F96" s="266">
        <v>6582538</v>
      </c>
      <c r="G96" s="266">
        <v>2334421</v>
      </c>
      <c r="H96" s="266">
        <v>6370793</v>
      </c>
      <c r="I96" s="266">
        <v>2925090</v>
      </c>
      <c r="J96" s="266">
        <v>0</v>
      </c>
      <c r="K96" s="266">
        <v>1238074</v>
      </c>
      <c r="L96" s="266">
        <v>418669</v>
      </c>
      <c r="M96" s="266">
        <v>1107737</v>
      </c>
      <c r="N96" s="266">
        <v>58563</v>
      </c>
      <c r="O96" s="266">
        <v>70693</v>
      </c>
      <c r="P96" s="266">
        <v>803418</v>
      </c>
      <c r="Q96" s="266">
        <v>0</v>
      </c>
      <c r="R96" s="266">
        <f t="shared" si="36"/>
        <v>25400089</v>
      </c>
    </row>
    <row r="97" spans="3:18" s="265" customFormat="1" ht="17.25">
      <c r="C97" s="306" t="s">
        <v>345</v>
      </c>
      <c r="D97" s="266">
        <v>0</v>
      </c>
      <c r="E97" s="266">
        <v>743002</v>
      </c>
      <c r="F97" s="266">
        <v>202251</v>
      </c>
      <c r="G97" s="266">
        <v>0</v>
      </c>
      <c r="H97" s="266">
        <v>0</v>
      </c>
      <c r="I97" s="266">
        <v>0</v>
      </c>
      <c r="J97" s="266">
        <v>0</v>
      </c>
      <c r="K97" s="266">
        <v>0</v>
      </c>
      <c r="L97" s="266">
        <v>0</v>
      </c>
      <c r="M97" s="266">
        <v>0</v>
      </c>
      <c r="N97" s="266">
        <v>0</v>
      </c>
      <c r="O97" s="266">
        <v>0</v>
      </c>
      <c r="P97" s="266">
        <v>0</v>
      </c>
      <c r="Q97" s="266">
        <v>0</v>
      </c>
      <c r="R97" s="266">
        <f t="shared" si="36"/>
        <v>945253</v>
      </c>
    </row>
    <row r="98" s="265" customFormat="1" ht="17.25"/>
    <row r="99" spans="3:18" s="265" customFormat="1" ht="17.25">
      <c r="C99" s="263" t="s">
        <v>348</v>
      </c>
      <c r="D99" s="269">
        <v>0</v>
      </c>
      <c r="E99" s="269">
        <v>0</v>
      </c>
      <c r="F99" s="269">
        <v>0</v>
      </c>
      <c r="G99" s="269">
        <v>0</v>
      </c>
      <c r="H99" s="269">
        <v>0</v>
      </c>
      <c r="I99" s="269">
        <v>0</v>
      </c>
      <c r="J99" s="269">
        <v>0</v>
      </c>
      <c r="K99" s="269"/>
      <c r="L99" s="269">
        <v>0</v>
      </c>
      <c r="M99" s="269">
        <v>0</v>
      </c>
      <c r="N99" s="269">
        <v>0</v>
      </c>
      <c r="O99" s="269">
        <v>0</v>
      </c>
      <c r="P99" s="269">
        <v>0</v>
      </c>
      <c r="Q99" s="269">
        <v>0</v>
      </c>
      <c r="R99" s="269">
        <f t="shared" si="36"/>
        <v>0</v>
      </c>
    </row>
    <row r="100" spans="3:18" s="265" customFormat="1" ht="17.25">
      <c r="C100" s="263" t="s">
        <v>349</v>
      </c>
      <c r="D100" s="269">
        <v>0</v>
      </c>
      <c r="E100" s="269">
        <v>0</v>
      </c>
      <c r="F100" s="269">
        <v>0</v>
      </c>
      <c r="G100" s="269">
        <v>0</v>
      </c>
      <c r="H100" s="269">
        <v>0</v>
      </c>
      <c r="I100" s="269">
        <v>0</v>
      </c>
      <c r="J100" s="269">
        <v>0</v>
      </c>
      <c r="K100" s="269"/>
      <c r="L100" s="269">
        <v>0</v>
      </c>
      <c r="M100" s="269">
        <v>0</v>
      </c>
      <c r="N100" s="269">
        <v>0</v>
      </c>
      <c r="O100" s="269">
        <v>0</v>
      </c>
      <c r="P100" s="269">
        <v>47500</v>
      </c>
      <c r="Q100" s="269">
        <v>0</v>
      </c>
      <c r="R100" s="269">
        <f t="shared" si="36"/>
        <v>47500</v>
      </c>
    </row>
    <row r="101" spans="3:18" s="265" customFormat="1" ht="17.25">
      <c r="C101" s="263" t="s">
        <v>350</v>
      </c>
      <c r="D101" s="269">
        <v>0</v>
      </c>
      <c r="E101" s="269">
        <v>1550000</v>
      </c>
      <c r="F101" s="269">
        <v>650000</v>
      </c>
      <c r="G101" s="269">
        <v>500000</v>
      </c>
      <c r="H101" s="269">
        <v>0</v>
      </c>
      <c r="I101" s="269">
        <v>0</v>
      </c>
      <c r="J101" s="269">
        <v>0</v>
      </c>
      <c r="K101" s="269"/>
      <c r="L101" s="269">
        <v>120000</v>
      </c>
      <c r="M101" s="269">
        <v>0</v>
      </c>
      <c r="N101" s="269">
        <v>0</v>
      </c>
      <c r="O101" s="269">
        <v>0</v>
      </c>
      <c r="P101" s="269">
        <v>0</v>
      </c>
      <c r="Q101" s="269">
        <v>0</v>
      </c>
      <c r="R101" s="269">
        <f t="shared" si="36"/>
        <v>2820000</v>
      </c>
    </row>
    <row r="102" spans="3:18" s="265" customFormat="1" ht="17.25">
      <c r="C102" s="263" t="s">
        <v>351</v>
      </c>
      <c r="D102" s="269">
        <v>2817649</v>
      </c>
      <c r="E102" s="269">
        <v>899617</v>
      </c>
      <c r="F102" s="269">
        <v>7195054</v>
      </c>
      <c r="G102" s="269">
        <v>524601</v>
      </c>
      <c r="H102" s="269">
        <v>10029089</v>
      </c>
      <c r="I102" s="269">
        <v>4435251</v>
      </c>
      <c r="J102" s="269">
        <v>692601</v>
      </c>
      <c r="K102" s="269"/>
      <c r="L102" s="269">
        <v>891442</v>
      </c>
      <c r="M102" s="269">
        <v>1615091</v>
      </c>
      <c r="N102" s="269">
        <v>211993</v>
      </c>
      <c r="O102" s="269">
        <v>834237</v>
      </c>
      <c r="P102" s="269">
        <v>214041</v>
      </c>
      <c r="Q102" s="269">
        <v>4161218</v>
      </c>
      <c r="R102" s="269">
        <f t="shared" si="36"/>
        <v>34521884</v>
      </c>
    </row>
    <row r="103" spans="3:18" s="265" customFormat="1" ht="17.25">
      <c r="C103" s="263" t="s">
        <v>347</v>
      </c>
      <c r="D103" s="269">
        <v>48020</v>
      </c>
      <c r="E103" s="269">
        <v>64050</v>
      </c>
      <c r="F103" s="269">
        <v>348153</v>
      </c>
      <c r="G103" s="269">
        <v>13565</v>
      </c>
      <c r="H103" s="269">
        <v>294459</v>
      </c>
      <c r="I103" s="269">
        <v>135127</v>
      </c>
      <c r="J103" s="269">
        <v>43673</v>
      </c>
      <c r="K103" s="269">
        <v>20589</v>
      </c>
      <c r="L103" s="269">
        <v>10972</v>
      </c>
      <c r="M103" s="269">
        <v>55055</v>
      </c>
      <c r="N103" s="269">
        <v>4268</v>
      </c>
      <c r="O103" s="269">
        <v>16206</v>
      </c>
      <c r="P103" s="269">
        <v>4786</v>
      </c>
      <c r="Q103" s="269">
        <v>103156</v>
      </c>
      <c r="R103" s="269">
        <f>SUM(D103:Q103)</f>
        <v>1162079</v>
      </c>
    </row>
    <row r="104" spans="3:18" s="265" customFormat="1" ht="17.25">
      <c r="C104" s="263" t="s">
        <v>352</v>
      </c>
      <c r="D104" s="269">
        <v>0</v>
      </c>
      <c r="E104" s="269">
        <v>0</v>
      </c>
      <c r="F104" s="269">
        <v>0</v>
      </c>
      <c r="G104" s="269">
        <v>0</v>
      </c>
      <c r="H104" s="269">
        <v>0</v>
      </c>
      <c r="I104" s="269">
        <v>0</v>
      </c>
      <c r="J104" s="269">
        <v>0</v>
      </c>
      <c r="K104" s="269">
        <v>0</v>
      </c>
      <c r="L104" s="269">
        <v>0</v>
      </c>
      <c r="M104" s="269">
        <v>0</v>
      </c>
      <c r="N104" s="269">
        <v>0</v>
      </c>
      <c r="O104" s="269">
        <v>0</v>
      </c>
      <c r="P104" s="269">
        <v>0</v>
      </c>
      <c r="Q104" s="269">
        <v>0</v>
      </c>
      <c r="R104" s="269">
        <f>SUM(D104:Q104)</f>
        <v>0</v>
      </c>
    </row>
    <row r="105" s="265" customFormat="1" ht="17.25"/>
    <row r="106" s="265" customFormat="1" ht="17.25"/>
    <row r="107" s="265" customFormat="1" ht="17.25"/>
    <row r="108" s="265" customFormat="1" ht="17.25"/>
    <row r="109" s="265" customFormat="1" ht="17.25"/>
    <row r="110" s="265" customFormat="1" ht="17.25"/>
    <row r="111" s="265" customFormat="1" ht="17.25"/>
    <row r="112" s="265" customFormat="1" ht="17.25"/>
    <row r="113" s="265" customFormat="1" ht="17.25"/>
    <row r="114" s="265" customFormat="1" ht="17.25"/>
    <row r="115" s="265" customFormat="1" ht="17.25"/>
    <row r="116" s="265" customFormat="1" ht="17.25"/>
    <row r="117" s="265" customFormat="1" ht="17.25"/>
    <row r="118" s="265" customFormat="1" ht="17.25"/>
    <row r="119" s="265" customFormat="1" ht="17.25"/>
    <row r="120" s="265" customFormat="1" ht="17.25"/>
    <row r="121" s="265" customFormat="1" ht="17.25"/>
    <row r="122" s="265" customFormat="1" ht="17.25"/>
    <row r="123" s="265" customFormat="1" ht="17.25"/>
    <row r="124" s="265" customFormat="1" ht="17.25"/>
    <row r="125" s="265" customFormat="1" ht="17.25"/>
    <row r="126" s="265" customFormat="1" ht="17.25"/>
    <row r="127" s="265" customFormat="1" ht="17.25"/>
    <row r="128" s="265" customFormat="1" ht="17.25"/>
    <row r="129" s="265" customFormat="1" ht="17.25"/>
    <row r="130" s="265" customFormat="1" ht="17.25"/>
    <row r="131" s="265" customFormat="1" ht="17.25"/>
    <row r="132" s="265" customFormat="1" ht="17.25"/>
    <row r="133" s="265" customFormat="1" ht="17.25"/>
    <row r="134" s="265" customFormat="1" ht="17.25"/>
    <row r="135" s="265" customFormat="1" ht="17.25"/>
    <row r="136" s="265" customFormat="1" ht="17.25"/>
    <row r="137" s="265" customFormat="1" ht="17.25"/>
    <row r="138" s="265" customFormat="1" ht="17.25"/>
    <row r="139" s="265" customFormat="1" ht="17.25"/>
    <row r="140" s="265" customFormat="1" ht="17.25"/>
    <row r="141" s="265" customFormat="1" ht="17.25"/>
    <row r="142" s="265" customFormat="1" ht="17.25"/>
    <row r="143" s="265" customFormat="1" ht="17.25"/>
    <row r="144" s="265" customFormat="1" ht="17.25"/>
    <row r="145" s="265" customFormat="1" ht="17.25"/>
    <row r="146" s="265" customFormat="1" ht="17.25"/>
    <row r="147" s="265" customFormat="1" ht="17.25"/>
    <row r="148" s="265" customFormat="1" ht="17.25"/>
    <row r="149" s="265" customFormat="1" ht="17.25"/>
    <row r="150" s="265" customFormat="1" ht="17.25"/>
    <row r="151" s="265" customFormat="1" ht="17.25"/>
    <row r="152" s="265" customFormat="1" ht="17.25"/>
    <row r="153" s="265" customFormat="1" ht="17.25"/>
    <row r="154" s="265" customFormat="1" ht="17.25"/>
    <row r="155" s="265" customFormat="1" ht="17.25"/>
    <row r="156" s="265" customFormat="1" ht="17.25"/>
    <row r="157" s="265" customFormat="1" ht="17.25"/>
    <row r="158" s="265" customFormat="1" ht="17.25"/>
    <row r="159" s="265" customFormat="1" ht="17.25"/>
    <row r="160" s="265" customFormat="1" ht="17.25"/>
    <row r="161" s="265" customFormat="1" ht="17.25"/>
    <row r="162" s="265" customFormat="1" ht="17.25"/>
    <row r="163" s="265" customFormat="1" ht="17.25"/>
    <row r="164" s="265" customFormat="1" ht="17.25"/>
    <row r="165" s="265" customFormat="1" ht="17.25"/>
    <row r="166" s="265" customFormat="1" ht="17.25"/>
    <row r="167" s="265" customFormat="1" ht="17.25"/>
    <row r="168" s="265" customFormat="1" ht="17.25"/>
    <row r="169" s="265" customFormat="1" ht="17.25"/>
    <row r="170" s="265" customFormat="1" ht="17.25"/>
    <row r="171" s="265" customFormat="1" ht="17.25"/>
    <row r="172" s="265" customFormat="1" ht="17.25"/>
    <row r="173" s="265" customFormat="1" ht="17.25"/>
    <row r="174" s="265" customFormat="1" ht="17.25"/>
    <row r="175" s="265" customFormat="1" ht="17.25"/>
    <row r="176" s="265" customFormat="1" ht="17.25"/>
    <row r="177" s="265" customFormat="1" ht="17.25"/>
    <row r="178" s="265" customFormat="1" ht="17.25"/>
    <row r="179" s="265" customFormat="1" ht="17.25"/>
    <row r="180" s="265" customFormat="1" ht="17.25"/>
    <row r="181" s="265" customFormat="1" ht="17.25"/>
    <row r="182" s="265" customFormat="1" ht="17.25"/>
    <row r="183" s="265" customFormat="1" ht="17.25"/>
    <row r="184" s="265" customFormat="1" ht="17.25"/>
    <row r="185" s="265" customFormat="1" ht="17.25"/>
    <row r="186" s="265" customFormat="1" ht="17.25"/>
    <row r="187" s="265" customFormat="1" ht="17.25"/>
    <row r="188" s="265" customFormat="1" ht="17.25"/>
    <row r="189" s="265" customFormat="1" ht="17.25"/>
    <row r="190" s="265" customFormat="1" ht="17.25"/>
    <row r="191" s="265" customFormat="1" ht="17.25"/>
    <row r="192" s="265" customFormat="1" ht="17.25"/>
    <row r="193" s="265" customFormat="1" ht="17.25"/>
    <row r="194" s="265" customFormat="1" ht="17.25"/>
    <row r="195" s="265" customFormat="1" ht="17.25"/>
    <row r="196" s="265" customFormat="1" ht="17.25"/>
    <row r="197" s="265" customFormat="1" ht="17.25"/>
    <row r="198" s="265" customFormat="1" ht="17.25"/>
    <row r="199" s="265" customFormat="1" ht="17.25"/>
    <row r="200" s="265" customFormat="1" ht="17.25"/>
    <row r="201" s="265" customFormat="1" ht="17.25"/>
    <row r="202" s="265" customFormat="1" ht="17.25"/>
    <row r="203" s="265" customFormat="1" ht="17.25"/>
    <row r="204" s="265" customFormat="1" ht="17.25"/>
    <row r="205" s="265" customFormat="1" ht="17.25"/>
    <row r="206" s="265" customFormat="1" ht="17.25"/>
    <row r="207" s="265" customFormat="1" ht="17.25"/>
    <row r="208" s="265" customFormat="1" ht="17.25"/>
    <row r="209" s="265" customFormat="1" ht="17.25"/>
    <row r="210" s="265" customFormat="1" ht="17.25"/>
    <row r="211" s="265" customFormat="1" ht="17.25"/>
    <row r="212" s="265" customFormat="1" ht="17.25"/>
    <row r="213" s="265" customFormat="1" ht="17.25"/>
    <row r="214" s="265" customFormat="1" ht="17.25"/>
    <row r="215" s="265" customFormat="1" ht="17.25"/>
    <row r="216" s="265" customFormat="1" ht="17.25"/>
    <row r="217" s="265" customFormat="1" ht="17.25"/>
    <row r="218" s="265" customFormat="1" ht="17.25"/>
    <row r="219" s="265" customFormat="1" ht="17.25"/>
    <row r="220" s="265" customFormat="1" ht="17.25"/>
    <row r="221" s="265" customFormat="1" ht="17.25"/>
    <row r="222" s="265" customFormat="1" ht="17.25"/>
    <row r="223" s="265" customFormat="1" ht="17.25"/>
    <row r="224" s="265" customFormat="1" ht="17.25"/>
    <row r="225" s="265" customFormat="1" ht="17.25"/>
    <row r="226" s="265" customFormat="1" ht="17.25"/>
    <row r="227" s="265" customFormat="1" ht="17.25"/>
    <row r="228" s="265" customFormat="1" ht="17.25"/>
    <row r="229" s="265" customFormat="1" ht="17.25"/>
    <row r="230" s="265" customFormat="1" ht="17.25"/>
    <row r="231" s="265" customFormat="1" ht="17.25"/>
    <row r="232" s="265" customFormat="1" ht="17.25"/>
    <row r="233" s="265" customFormat="1" ht="17.25"/>
    <row r="234" s="265" customFormat="1" ht="17.25"/>
    <row r="235" s="265" customFormat="1" ht="17.25"/>
    <row r="236" s="265" customFormat="1" ht="17.25"/>
    <row r="237" s="265" customFormat="1" ht="17.25"/>
    <row r="238" s="265" customFormat="1" ht="17.25"/>
    <row r="239" s="265" customFormat="1" ht="17.25"/>
    <row r="240" s="265" customFormat="1" ht="17.25"/>
    <row r="241" s="265" customFormat="1" ht="17.25"/>
    <row r="242" s="265" customFormat="1" ht="17.25"/>
    <row r="243" s="265" customFormat="1" ht="17.25"/>
    <row r="244" s="265" customFormat="1" ht="17.25"/>
    <row r="245" s="265" customFormat="1" ht="17.25"/>
    <row r="246" s="265" customFormat="1" ht="17.25"/>
    <row r="247" s="265" customFormat="1" ht="17.25"/>
    <row r="248" s="265" customFormat="1" ht="17.25"/>
    <row r="249" s="265" customFormat="1" ht="17.25"/>
    <row r="250" s="265" customFormat="1" ht="17.25"/>
    <row r="251" s="265" customFormat="1" ht="17.25"/>
    <row r="252" s="265" customFormat="1" ht="17.25"/>
    <row r="253" s="265" customFormat="1" ht="17.25"/>
    <row r="254" s="265" customFormat="1" ht="17.25"/>
    <row r="255" s="265" customFormat="1" ht="17.25"/>
    <row r="256" s="265" customFormat="1" ht="17.25"/>
    <row r="257" s="265" customFormat="1" ht="17.25"/>
    <row r="258" s="265" customFormat="1" ht="17.25"/>
    <row r="259" s="265" customFormat="1" ht="17.25"/>
    <row r="260" s="265" customFormat="1" ht="17.25"/>
    <row r="261" s="265" customFormat="1" ht="17.25"/>
    <row r="262" s="265" customFormat="1" ht="17.25"/>
    <row r="263" s="265" customFormat="1" ht="17.25"/>
    <row r="264" s="265" customFormat="1" ht="17.25"/>
    <row r="265" s="265" customFormat="1" ht="17.25"/>
    <row r="266" s="265" customFormat="1" ht="17.25"/>
    <row r="267" s="265" customFormat="1" ht="17.25"/>
    <row r="268" s="265" customFormat="1" ht="17.25"/>
    <row r="269" s="265" customFormat="1" ht="17.25"/>
  </sheetData>
  <mergeCells count="6">
    <mergeCell ref="K40:L40"/>
    <mergeCell ref="K30:L30"/>
    <mergeCell ref="K31:L31"/>
    <mergeCell ref="K32:L32"/>
    <mergeCell ref="K33:L33"/>
    <mergeCell ref="K39:L39"/>
  </mergeCells>
  <printOptions/>
  <pageMargins left="0.7874015748031497" right="0.2362204724409449" top="0.7874015748031497" bottom="0.7086614173228347" header="0.5118110236220472" footer="0.5118110236220472"/>
  <pageSetup horizontalDpi="300" verticalDpi="300" orientation="landscape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B1:V49"/>
  <sheetViews>
    <sheetView showZeros="0" defaultGridColor="0" zoomScale="60" zoomScaleNormal="60" colorId="22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G9" sqref="G9"/>
    </sheetView>
  </sheetViews>
  <sheetFormatPr defaultColWidth="8.66015625" defaultRowHeight="18"/>
  <cols>
    <col min="1" max="1" width="1.66015625" style="167" customWidth="1"/>
    <col min="2" max="4" width="2.66015625" style="167" customWidth="1"/>
    <col min="5" max="5" width="18.66015625" style="167" customWidth="1"/>
    <col min="6" max="20" width="10.66015625" style="167" customWidth="1"/>
    <col min="21" max="21" width="12" style="167" customWidth="1"/>
    <col min="22" max="22" width="1.66015625" style="167" customWidth="1"/>
    <col min="23" max="16384" width="8.66015625" style="167" customWidth="1"/>
  </cols>
  <sheetData>
    <row r="1" ht="21" customHeight="1">
      <c r="B1" s="310" t="s">
        <v>0</v>
      </c>
    </row>
    <row r="2" ht="21" customHeight="1"/>
    <row r="3" spans="2:21" ht="21" customHeight="1" thickBot="1">
      <c r="B3" s="168" t="s">
        <v>271</v>
      </c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9" t="s">
        <v>166</v>
      </c>
    </row>
    <row r="4" spans="2:22" ht="21" customHeight="1">
      <c r="B4" s="170"/>
      <c r="G4" s="123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71"/>
      <c r="V4" s="170"/>
    </row>
    <row r="5" spans="2:22" ht="21" customHeight="1">
      <c r="B5" s="170"/>
      <c r="E5" s="167" t="s">
        <v>261</v>
      </c>
      <c r="G5" s="80" t="s">
        <v>3</v>
      </c>
      <c r="H5" s="81" t="s">
        <v>4</v>
      </c>
      <c r="I5" s="81" t="s">
        <v>5</v>
      </c>
      <c r="J5" s="81" t="s">
        <v>6</v>
      </c>
      <c r="K5" s="81" t="s">
        <v>7</v>
      </c>
      <c r="L5" s="81" t="s">
        <v>8</v>
      </c>
      <c r="M5" s="81" t="s">
        <v>9</v>
      </c>
      <c r="N5" s="257" t="s">
        <v>364</v>
      </c>
      <c r="O5" s="257" t="s">
        <v>364</v>
      </c>
      <c r="P5" s="257" t="s">
        <v>365</v>
      </c>
      <c r="Q5" s="81" t="s">
        <v>366</v>
      </c>
      <c r="R5" s="81" t="s">
        <v>10</v>
      </c>
      <c r="S5" s="81" t="s">
        <v>367</v>
      </c>
      <c r="T5" s="328" t="s">
        <v>11</v>
      </c>
      <c r="U5" s="171"/>
      <c r="V5" s="170"/>
    </row>
    <row r="6" spans="2:22" ht="21" customHeight="1">
      <c r="B6" s="170"/>
      <c r="G6" s="78"/>
      <c r="H6" s="79"/>
      <c r="I6" s="79"/>
      <c r="J6" s="79"/>
      <c r="K6" s="79"/>
      <c r="L6" s="79"/>
      <c r="M6" s="79"/>
      <c r="N6" s="81"/>
      <c r="O6" s="81"/>
      <c r="P6" s="79"/>
      <c r="Q6" s="81"/>
      <c r="R6" s="81"/>
      <c r="S6" s="79"/>
      <c r="T6" s="81"/>
      <c r="U6" s="172" t="s">
        <v>12</v>
      </c>
      <c r="V6" s="170"/>
    </row>
    <row r="7" spans="2:22" ht="21" customHeight="1">
      <c r="B7" s="170"/>
      <c r="D7" s="167" t="s">
        <v>61</v>
      </c>
      <c r="G7" s="80" t="s">
        <v>369</v>
      </c>
      <c r="H7" s="328" t="s">
        <v>369</v>
      </c>
      <c r="I7" s="328"/>
      <c r="J7" s="328"/>
      <c r="K7" s="328"/>
      <c r="L7" s="328"/>
      <c r="M7" s="329" t="s">
        <v>383</v>
      </c>
      <c r="N7" s="336" t="s">
        <v>384</v>
      </c>
      <c r="O7" s="336" t="s">
        <v>385</v>
      </c>
      <c r="P7" s="333" t="s">
        <v>376</v>
      </c>
      <c r="Q7" s="328" t="s">
        <v>15</v>
      </c>
      <c r="R7" s="328" t="s">
        <v>15</v>
      </c>
      <c r="S7" s="333" t="s">
        <v>380</v>
      </c>
      <c r="T7" s="330"/>
      <c r="U7" s="171"/>
      <c r="V7" s="170"/>
    </row>
    <row r="8" spans="2:22" ht="21" customHeight="1" thickBot="1">
      <c r="B8" s="173"/>
      <c r="C8" s="168"/>
      <c r="D8" s="168"/>
      <c r="E8" s="168"/>
      <c r="F8" s="344"/>
      <c r="G8" s="365" t="s">
        <v>371</v>
      </c>
      <c r="H8" s="331" t="s">
        <v>373</v>
      </c>
      <c r="I8" s="331" t="s">
        <v>16</v>
      </c>
      <c r="J8" s="331" t="s">
        <v>17</v>
      </c>
      <c r="K8" s="331" t="s">
        <v>62</v>
      </c>
      <c r="L8" s="331" t="s">
        <v>18</v>
      </c>
      <c r="M8" s="331" t="s">
        <v>19</v>
      </c>
      <c r="N8" s="332" t="s">
        <v>386</v>
      </c>
      <c r="O8" s="332" t="s">
        <v>387</v>
      </c>
      <c r="P8" s="331" t="s">
        <v>374</v>
      </c>
      <c r="Q8" s="331" t="s">
        <v>63</v>
      </c>
      <c r="R8" s="331" t="s">
        <v>64</v>
      </c>
      <c r="S8" s="331" t="s">
        <v>378</v>
      </c>
      <c r="T8" s="331" t="s">
        <v>20</v>
      </c>
      <c r="U8" s="174"/>
      <c r="V8" s="170"/>
    </row>
    <row r="9" spans="2:22" ht="21" customHeight="1">
      <c r="B9" s="170" t="s">
        <v>272</v>
      </c>
      <c r="G9" s="175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1"/>
      <c r="V9" s="170"/>
    </row>
    <row r="10" spans="2:22" ht="21" customHeight="1">
      <c r="B10" s="170"/>
      <c r="C10" s="167" t="s">
        <v>273</v>
      </c>
      <c r="G10" s="170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1"/>
      <c r="V10" s="170"/>
    </row>
    <row r="11" spans="2:22" ht="21" customHeight="1">
      <c r="B11" s="170"/>
      <c r="D11" s="167" t="s">
        <v>274</v>
      </c>
      <c r="F11" s="178" t="s">
        <v>275</v>
      </c>
      <c r="G11" s="179">
        <v>131469</v>
      </c>
      <c r="H11" s="180">
        <v>45151</v>
      </c>
      <c r="I11" s="180">
        <v>55497</v>
      </c>
      <c r="J11" s="180">
        <v>0</v>
      </c>
      <c r="K11" s="180">
        <v>258558</v>
      </c>
      <c r="L11" s="180">
        <v>77736</v>
      </c>
      <c r="M11" s="180">
        <v>45553</v>
      </c>
      <c r="N11" s="180">
        <v>25300</v>
      </c>
      <c r="O11" s="180">
        <v>25300</v>
      </c>
      <c r="P11" s="180">
        <v>122158</v>
      </c>
      <c r="Q11" s="180">
        <v>0</v>
      </c>
      <c r="R11" s="180">
        <v>0</v>
      </c>
      <c r="S11" s="180">
        <v>64912</v>
      </c>
      <c r="T11" s="180">
        <v>31583</v>
      </c>
      <c r="U11" s="181">
        <f aca="true" t="shared" si="0" ref="U11:U17">SUM(G11:T11)</f>
        <v>883217</v>
      </c>
      <c r="V11" s="170"/>
    </row>
    <row r="12" spans="2:22" ht="21" customHeight="1">
      <c r="B12" s="170"/>
      <c r="E12" s="182"/>
      <c r="F12" s="183" t="s">
        <v>276</v>
      </c>
      <c r="G12" s="184">
        <v>121574</v>
      </c>
      <c r="H12" s="185">
        <v>0</v>
      </c>
      <c r="I12" s="185">
        <v>55497</v>
      </c>
      <c r="J12" s="185">
        <v>0</v>
      </c>
      <c r="K12" s="185">
        <v>131286</v>
      </c>
      <c r="L12" s="185">
        <v>22207</v>
      </c>
      <c r="M12" s="185">
        <v>45553</v>
      </c>
      <c r="N12" s="185">
        <v>25300</v>
      </c>
      <c r="O12" s="185">
        <v>25300</v>
      </c>
      <c r="P12" s="185">
        <v>122958</v>
      </c>
      <c r="Q12" s="185">
        <v>0</v>
      </c>
      <c r="R12" s="185">
        <v>13659</v>
      </c>
      <c r="S12" s="185">
        <v>56435</v>
      </c>
      <c r="T12" s="185">
        <v>28000</v>
      </c>
      <c r="U12" s="186">
        <f t="shared" si="0"/>
        <v>647769</v>
      </c>
      <c r="V12" s="170"/>
    </row>
    <row r="13" spans="2:22" ht="21" customHeight="1">
      <c r="B13" s="170"/>
      <c r="E13" s="167" t="s">
        <v>277</v>
      </c>
      <c r="F13" s="178" t="s">
        <v>275</v>
      </c>
      <c r="G13" s="187">
        <v>131469</v>
      </c>
      <c r="H13" s="188">
        <v>45151</v>
      </c>
      <c r="I13" s="188">
        <v>55497</v>
      </c>
      <c r="J13" s="188">
        <v>0</v>
      </c>
      <c r="K13" s="188">
        <v>258558</v>
      </c>
      <c r="L13" s="188">
        <v>77736</v>
      </c>
      <c r="M13" s="188">
        <v>45553</v>
      </c>
      <c r="N13" s="188">
        <v>25300</v>
      </c>
      <c r="O13" s="188">
        <v>25300</v>
      </c>
      <c r="P13" s="188">
        <v>119875</v>
      </c>
      <c r="Q13" s="188">
        <v>0</v>
      </c>
      <c r="R13" s="188">
        <v>0</v>
      </c>
      <c r="S13" s="188">
        <v>49208</v>
      </c>
      <c r="T13" s="188">
        <v>31583</v>
      </c>
      <c r="U13" s="181">
        <f t="shared" si="0"/>
        <v>865230</v>
      </c>
      <c r="V13" s="170"/>
    </row>
    <row r="14" spans="2:22" ht="21" customHeight="1">
      <c r="B14" s="170"/>
      <c r="E14" s="182"/>
      <c r="F14" s="183" t="s">
        <v>276</v>
      </c>
      <c r="G14" s="189">
        <v>95000</v>
      </c>
      <c r="H14" s="190">
        <v>0</v>
      </c>
      <c r="I14" s="190">
        <v>55497</v>
      </c>
      <c r="J14" s="190">
        <v>0</v>
      </c>
      <c r="K14" s="190">
        <v>131286</v>
      </c>
      <c r="L14" s="190">
        <v>22207</v>
      </c>
      <c r="M14" s="190">
        <v>45553</v>
      </c>
      <c r="N14" s="190">
        <v>25300</v>
      </c>
      <c r="O14" s="190">
        <v>25300</v>
      </c>
      <c r="P14" s="190">
        <v>119875</v>
      </c>
      <c r="Q14" s="190">
        <v>0</v>
      </c>
      <c r="R14" s="190">
        <v>0</v>
      </c>
      <c r="S14" s="190">
        <v>40731</v>
      </c>
      <c r="T14" s="190">
        <v>0</v>
      </c>
      <c r="U14" s="186">
        <f t="shared" si="0"/>
        <v>560749</v>
      </c>
      <c r="V14" s="170"/>
    </row>
    <row r="15" spans="2:22" ht="21" customHeight="1">
      <c r="B15" s="170"/>
      <c r="E15" s="167" t="s">
        <v>278</v>
      </c>
      <c r="F15" s="178" t="s">
        <v>275</v>
      </c>
      <c r="G15" s="187">
        <v>0</v>
      </c>
      <c r="H15" s="188">
        <v>0</v>
      </c>
      <c r="I15" s="188">
        <v>0</v>
      </c>
      <c r="J15" s="188">
        <v>0</v>
      </c>
      <c r="K15" s="188">
        <v>0</v>
      </c>
      <c r="L15" s="188">
        <v>0</v>
      </c>
      <c r="M15" s="188">
        <v>0</v>
      </c>
      <c r="N15" s="188">
        <v>0</v>
      </c>
      <c r="O15" s="188">
        <v>0</v>
      </c>
      <c r="P15" s="188">
        <v>2283</v>
      </c>
      <c r="Q15" s="188">
        <v>0</v>
      </c>
      <c r="R15" s="188">
        <v>0</v>
      </c>
      <c r="S15" s="188">
        <v>15704</v>
      </c>
      <c r="T15" s="188">
        <v>0</v>
      </c>
      <c r="U15" s="181">
        <f t="shared" si="0"/>
        <v>17987</v>
      </c>
      <c r="V15" s="170"/>
    </row>
    <row r="16" spans="2:22" ht="21" customHeight="1">
      <c r="B16" s="170"/>
      <c r="E16" s="182"/>
      <c r="F16" s="183" t="s">
        <v>276</v>
      </c>
      <c r="G16" s="189">
        <v>0</v>
      </c>
      <c r="H16" s="190">
        <v>0</v>
      </c>
      <c r="I16" s="190">
        <v>0</v>
      </c>
      <c r="J16" s="190">
        <v>0</v>
      </c>
      <c r="K16" s="190">
        <v>0</v>
      </c>
      <c r="L16" s="190">
        <v>0</v>
      </c>
      <c r="M16" s="190">
        <v>0</v>
      </c>
      <c r="N16" s="190">
        <v>0</v>
      </c>
      <c r="O16" s="190">
        <v>0</v>
      </c>
      <c r="P16" s="190">
        <v>2283</v>
      </c>
      <c r="Q16" s="190">
        <v>0</v>
      </c>
      <c r="R16" s="190">
        <v>0</v>
      </c>
      <c r="S16" s="190">
        <v>15704</v>
      </c>
      <c r="T16" s="190">
        <v>0</v>
      </c>
      <c r="U16" s="186">
        <f t="shared" si="0"/>
        <v>17987</v>
      </c>
      <c r="V16" s="170"/>
    </row>
    <row r="17" spans="2:22" ht="21" customHeight="1">
      <c r="B17" s="170"/>
      <c r="C17" s="182"/>
      <c r="D17" s="182"/>
      <c r="E17" s="182" t="s">
        <v>256</v>
      </c>
      <c r="F17" s="183" t="s">
        <v>276</v>
      </c>
      <c r="G17" s="191">
        <v>26574</v>
      </c>
      <c r="H17" s="192">
        <v>0</v>
      </c>
      <c r="I17" s="192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2">
        <v>800</v>
      </c>
      <c r="Q17" s="192">
        <v>0</v>
      </c>
      <c r="R17" s="192">
        <v>13659</v>
      </c>
      <c r="S17" s="192">
        <v>0</v>
      </c>
      <c r="T17" s="192">
        <v>28000</v>
      </c>
      <c r="U17" s="186">
        <f t="shared" si="0"/>
        <v>69033</v>
      </c>
      <c r="V17" s="170"/>
    </row>
    <row r="18" spans="2:22" ht="21" customHeight="1">
      <c r="B18" s="170"/>
      <c r="C18" s="167" t="s">
        <v>279</v>
      </c>
      <c r="G18" s="193"/>
      <c r="H18" s="194"/>
      <c r="I18" s="194"/>
      <c r="J18" s="194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70"/>
    </row>
    <row r="19" spans="2:22" ht="21" customHeight="1">
      <c r="B19" s="170"/>
      <c r="D19" s="167" t="s">
        <v>280</v>
      </c>
      <c r="F19" s="178" t="s">
        <v>275</v>
      </c>
      <c r="G19" s="195">
        <v>146251</v>
      </c>
      <c r="H19" s="181">
        <v>73965</v>
      </c>
      <c r="I19" s="181">
        <v>92928</v>
      </c>
      <c r="J19" s="181">
        <v>72012</v>
      </c>
      <c r="K19" s="181">
        <v>42088</v>
      </c>
      <c r="L19" s="181">
        <v>77893</v>
      </c>
      <c r="M19" s="181">
        <v>2205</v>
      </c>
      <c r="N19" s="181">
        <v>16912</v>
      </c>
      <c r="O19" s="181">
        <v>20581</v>
      </c>
      <c r="P19" s="181">
        <v>19130</v>
      </c>
      <c r="Q19" s="181">
        <v>12927</v>
      </c>
      <c r="R19" s="181">
        <v>300</v>
      </c>
      <c r="S19" s="181">
        <v>52356</v>
      </c>
      <c r="T19" s="181">
        <v>82086</v>
      </c>
      <c r="U19" s="181">
        <f aca="true" t="shared" si="1" ref="U19:U49">SUM(G19:T19)</f>
        <v>711634</v>
      </c>
      <c r="V19" s="170"/>
    </row>
    <row r="20" spans="2:22" ht="21" customHeight="1">
      <c r="B20" s="170"/>
      <c r="E20" s="182"/>
      <c r="F20" s="183" t="s">
        <v>276</v>
      </c>
      <c r="G20" s="196">
        <v>131797</v>
      </c>
      <c r="H20" s="186">
        <v>9271</v>
      </c>
      <c r="I20" s="186">
        <v>92928</v>
      </c>
      <c r="J20" s="186">
        <v>76267</v>
      </c>
      <c r="K20" s="186">
        <v>23869</v>
      </c>
      <c r="L20" s="186">
        <v>35142</v>
      </c>
      <c r="M20" s="186">
        <v>72587</v>
      </c>
      <c r="N20" s="186">
        <v>21017</v>
      </c>
      <c r="O20" s="186">
        <v>26841</v>
      </c>
      <c r="P20" s="186">
        <v>47279</v>
      </c>
      <c r="Q20" s="186">
        <v>50000</v>
      </c>
      <c r="R20" s="186">
        <v>29700</v>
      </c>
      <c r="S20" s="186">
        <v>0</v>
      </c>
      <c r="T20" s="186">
        <v>4633</v>
      </c>
      <c r="U20" s="186">
        <f t="shared" si="1"/>
        <v>621331</v>
      </c>
      <c r="V20" s="170"/>
    </row>
    <row r="21" spans="2:22" ht="21" customHeight="1">
      <c r="B21" s="170"/>
      <c r="E21" s="167" t="s">
        <v>281</v>
      </c>
      <c r="F21" s="178" t="s">
        <v>275</v>
      </c>
      <c r="G21" s="195">
        <v>26424</v>
      </c>
      <c r="H21" s="181">
        <v>10210</v>
      </c>
      <c r="I21" s="181">
        <v>6936</v>
      </c>
      <c r="J21" s="181">
        <v>4255</v>
      </c>
      <c r="K21" s="181">
        <v>5773</v>
      </c>
      <c r="L21" s="181">
        <v>7610</v>
      </c>
      <c r="M21" s="181">
        <v>2205</v>
      </c>
      <c r="N21" s="181">
        <v>898</v>
      </c>
      <c r="O21" s="181">
        <v>992</v>
      </c>
      <c r="P21" s="181">
        <v>3325</v>
      </c>
      <c r="Q21" s="181">
        <v>392</v>
      </c>
      <c r="R21" s="181">
        <v>300</v>
      </c>
      <c r="S21" s="181">
        <v>1187</v>
      </c>
      <c r="T21" s="181">
        <v>4633</v>
      </c>
      <c r="U21" s="181">
        <f t="shared" si="1"/>
        <v>75140</v>
      </c>
      <c r="V21" s="170"/>
    </row>
    <row r="22" spans="2:22" ht="21" customHeight="1">
      <c r="B22" s="170"/>
      <c r="E22" s="182"/>
      <c r="F22" s="183" t="s">
        <v>276</v>
      </c>
      <c r="G22" s="196">
        <v>0</v>
      </c>
      <c r="H22" s="186">
        <v>9271</v>
      </c>
      <c r="I22" s="186">
        <v>6936</v>
      </c>
      <c r="J22" s="186">
        <v>8510</v>
      </c>
      <c r="K22" s="186">
        <v>0</v>
      </c>
      <c r="L22" s="186">
        <v>0</v>
      </c>
      <c r="M22" s="186">
        <v>2205</v>
      </c>
      <c r="N22" s="186">
        <v>1796</v>
      </c>
      <c r="O22" s="186">
        <v>1984</v>
      </c>
      <c r="P22" s="186">
        <v>3325</v>
      </c>
      <c r="Q22" s="186">
        <v>784</v>
      </c>
      <c r="R22" s="186">
        <v>300</v>
      </c>
      <c r="S22" s="186">
        <v>0</v>
      </c>
      <c r="T22" s="186">
        <v>4633</v>
      </c>
      <c r="U22" s="186">
        <f t="shared" si="1"/>
        <v>39744</v>
      </c>
      <c r="V22" s="170"/>
    </row>
    <row r="23" spans="2:22" ht="21" customHeight="1">
      <c r="B23" s="170"/>
      <c r="E23" s="316" t="s">
        <v>360</v>
      </c>
      <c r="F23" s="178" t="s">
        <v>275</v>
      </c>
      <c r="G23" s="195">
        <v>0</v>
      </c>
      <c r="H23" s="181">
        <v>0</v>
      </c>
      <c r="I23" s="181">
        <v>0</v>
      </c>
      <c r="J23" s="181">
        <v>0</v>
      </c>
      <c r="K23" s="181">
        <v>0</v>
      </c>
      <c r="L23" s="181">
        <v>0</v>
      </c>
      <c r="M23" s="181">
        <v>0</v>
      </c>
      <c r="N23" s="181">
        <v>0</v>
      </c>
      <c r="O23" s="181">
        <v>0</v>
      </c>
      <c r="P23" s="181">
        <v>0</v>
      </c>
      <c r="Q23" s="181">
        <v>0</v>
      </c>
      <c r="R23" s="181">
        <v>0</v>
      </c>
      <c r="S23" s="181">
        <v>0</v>
      </c>
      <c r="T23" s="181">
        <v>0</v>
      </c>
      <c r="U23" s="181">
        <f t="shared" si="1"/>
        <v>0</v>
      </c>
      <c r="V23" s="170"/>
    </row>
    <row r="24" spans="2:22" ht="21" customHeight="1">
      <c r="B24" s="170"/>
      <c r="E24" s="197" t="s">
        <v>282</v>
      </c>
      <c r="F24" s="183" t="s">
        <v>276</v>
      </c>
      <c r="G24" s="196">
        <v>0</v>
      </c>
      <c r="H24" s="186">
        <v>0</v>
      </c>
      <c r="I24" s="186">
        <v>0</v>
      </c>
      <c r="J24" s="186">
        <v>0</v>
      </c>
      <c r="K24" s="186">
        <v>0</v>
      </c>
      <c r="L24" s="186">
        <v>0</v>
      </c>
      <c r="M24" s="186">
        <v>0</v>
      </c>
      <c r="N24" s="186">
        <v>0</v>
      </c>
      <c r="O24" s="186">
        <v>0</v>
      </c>
      <c r="P24" s="186">
        <v>0</v>
      </c>
      <c r="Q24" s="186">
        <v>0</v>
      </c>
      <c r="R24" s="186">
        <v>0</v>
      </c>
      <c r="S24" s="186">
        <v>0</v>
      </c>
      <c r="T24" s="186">
        <v>0</v>
      </c>
      <c r="U24" s="186">
        <f t="shared" si="1"/>
        <v>0</v>
      </c>
      <c r="V24" s="170"/>
    </row>
    <row r="25" spans="2:22" ht="21" customHeight="1">
      <c r="B25" s="170"/>
      <c r="E25" s="316" t="s">
        <v>425</v>
      </c>
      <c r="F25" s="178" t="s">
        <v>275</v>
      </c>
      <c r="G25" s="195">
        <v>119827</v>
      </c>
      <c r="H25" s="181">
        <v>42821</v>
      </c>
      <c r="I25" s="181">
        <v>58810</v>
      </c>
      <c r="J25" s="181">
        <v>43379</v>
      </c>
      <c r="K25" s="181">
        <v>36315</v>
      </c>
      <c r="L25" s="181">
        <v>44525</v>
      </c>
      <c r="M25" s="181">
        <v>0</v>
      </c>
      <c r="N25" s="181">
        <v>10008</v>
      </c>
      <c r="O25" s="181">
        <v>12199</v>
      </c>
      <c r="P25" s="181">
        <v>0</v>
      </c>
      <c r="Q25" s="181">
        <v>7903</v>
      </c>
      <c r="R25" s="181">
        <v>0</v>
      </c>
      <c r="S25" s="181">
        <v>14529</v>
      </c>
      <c r="T25" s="181">
        <v>51789</v>
      </c>
      <c r="U25" s="181">
        <f t="shared" si="1"/>
        <v>442105</v>
      </c>
      <c r="V25" s="170"/>
    </row>
    <row r="26" spans="2:22" ht="21" customHeight="1">
      <c r="B26" s="170"/>
      <c r="E26" s="182"/>
      <c r="F26" s="183" t="s">
        <v>276</v>
      </c>
      <c r="G26" s="196">
        <v>119827</v>
      </c>
      <c r="H26" s="186">
        <v>0</v>
      </c>
      <c r="I26" s="186">
        <v>58810</v>
      </c>
      <c r="J26" s="186">
        <v>43379</v>
      </c>
      <c r="K26" s="186">
        <v>22464</v>
      </c>
      <c r="L26" s="186">
        <v>22263</v>
      </c>
      <c r="M26" s="186">
        <v>0</v>
      </c>
      <c r="N26" s="186">
        <v>10008</v>
      </c>
      <c r="O26" s="186">
        <v>12199</v>
      </c>
      <c r="P26" s="186">
        <v>0</v>
      </c>
      <c r="Q26" s="186">
        <v>7903</v>
      </c>
      <c r="R26" s="186">
        <v>0</v>
      </c>
      <c r="S26" s="186">
        <v>0</v>
      </c>
      <c r="T26" s="186">
        <v>0</v>
      </c>
      <c r="U26" s="186">
        <f t="shared" si="1"/>
        <v>296853</v>
      </c>
      <c r="V26" s="170"/>
    </row>
    <row r="27" spans="2:22" ht="21" customHeight="1">
      <c r="B27" s="170"/>
      <c r="E27" s="167" t="s">
        <v>283</v>
      </c>
      <c r="F27" s="178" t="s">
        <v>275</v>
      </c>
      <c r="G27" s="195">
        <v>0</v>
      </c>
      <c r="H27" s="181">
        <v>18179</v>
      </c>
      <c r="I27" s="181">
        <v>25157</v>
      </c>
      <c r="J27" s="181">
        <v>23088</v>
      </c>
      <c r="K27" s="181">
        <v>0</v>
      </c>
      <c r="L27" s="181">
        <v>25758</v>
      </c>
      <c r="M27" s="181">
        <v>0</v>
      </c>
      <c r="N27" s="181">
        <v>5876</v>
      </c>
      <c r="O27" s="181">
        <v>7040</v>
      </c>
      <c r="P27" s="181">
        <v>15805</v>
      </c>
      <c r="Q27" s="181">
        <v>4272</v>
      </c>
      <c r="R27" s="181">
        <v>0</v>
      </c>
      <c r="S27" s="181">
        <v>35765</v>
      </c>
      <c r="T27" s="181">
        <v>20734</v>
      </c>
      <c r="U27" s="181">
        <f t="shared" si="1"/>
        <v>181674</v>
      </c>
      <c r="V27" s="170"/>
    </row>
    <row r="28" spans="2:22" ht="21" customHeight="1">
      <c r="B28" s="170"/>
      <c r="E28" s="182" t="s">
        <v>284</v>
      </c>
      <c r="F28" s="183" t="s">
        <v>276</v>
      </c>
      <c r="G28" s="196">
        <v>0</v>
      </c>
      <c r="H28" s="186">
        <v>0</v>
      </c>
      <c r="I28" s="186">
        <v>25157</v>
      </c>
      <c r="J28" s="186">
        <v>23088</v>
      </c>
      <c r="K28" s="186">
        <v>0</v>
      </c>
      <c r="L28" s="186">
        <v>12879</v>
      </c>
      <c r="M28" s="186">
        <v>0</v>
      </c>
      <c r="N28" s="186">
        <v>5876</v>
      </c>
      <c r="O28" s="186">
        <v>7040</v>
      </c>
      <c r="P28" s="186">
        <v>15805</v>
      </c>
      <c r="Q28" s="186">
        <v>4272</v>
      </c>
      <c r="R28" s="186">
        <v>0</v>
      </c>
      <c r="S28" s="186">
        <v>0</v>
      </c>
      <c r="T28" s="186">
        <v>0</v>
      </c>
      <c r="U28" s="186">
        <f t="shared" si="1"/>
        <v>94117</v>
      </c>
      <c r="V28" s="170"/>
    </row>
    <row r="29" spans="2:22" ht="21" customHeight="1">
      <c r="B29" s="170"/>
      <c r="E29" s="167" t="s">
        <v>285</v>
      </c>
      <c r="F29" s="178" t="s">
        <v>275</v>
      </c>
      <c r="G29" s="195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f t="shared" si="1"/>
        <v>0</v>
      </c>
      <c r="V29" s="170"/>
    </row>
    <row r="30" spans="2:22" ht="21" customHeight="1">
      <c r="B30" s="170"/>
      <c r="E30" s="182"/>
      <c r="F30" s="183" t="s">
        <v>276</v>
      </c>
      <c r="G30" s="196">
        <v>0</v>
      </c>
      <c r="H30" s="186">
        <v>0</v>
      </c>
      <c r="I30" s="186">
        <v>0</v>
      </c>
      <c r="J30" s="186">
        <v>0</v>
      </c>
      <c r="K30" s="186">
        <v>0</v>
      </c>
      <c r="L30" s="186">
        <v>0</v>
      </c>
      <c r="M30" s="186">
        <v>0</v>
      </c>
      <c r="N30" s="186">
        <v>0</v>
      </c>
      <c r="O30" s="186">
        <v>0</v>
      </c>
      <c r="P30" s="186">
        <v>0</v>
      </c>
      <c r="Q30" s="186">
        <v>0</v>
      </c>
      <c r="R30" s="186">
        <v>0</v>
      </c>
      <c r="S30" s="186">
        <v>0</v>
      </c>
      <c r="T30" s="186">
        <v>0</v>
      </c>
      <c r="U30" s="186">
        <f t="shared" si="1"/>
        <v>0</v>
      </c>
      <c r="V30" s="170"/>
    </row>
    <row r="31" spans="2:22" ht="21" customHeight="1">
      <c r="B31" s="170"/>
      <c r="E31" s="370" t="s">
        <v>437</v>
      </c>
      <c r="F31" s="178" t="s">
        <v>275</v>
      </c>
      <c r="G31" s="195">
        <v>0</v>
      </c>
      <c r="H31" s="181">
        <v>2755</v>
      </c>
      <c r="I31" s="181">
        <v>2025</v>
      </c>
      <c r="J31" s="181">
        <v>1290</v>
      </c>
      <c r="K31" s="181">
        <v>0</v>
      </c>
      <c r="L31" s="181">
        <v>0</v>
      </c>
      <c r="M31" s="181">
        <v>0</v>
      </c>
      <c r="N31" s="181">
        <v>130</v>
      </c>
      <c r="O31" s="181">
        <v>350</v>
      </c>
      <c r="P31" s="181">
        <v>0</v>
      </c>
      <c r="Q31" s="181">
        <v>360</v>
      </c>
      <c r="R31" s="181">
        <v>0</v>
      </c>
      <c r="S31" s="181">
        <v>875</v>
      </c>
      <c r="T31" s="181">
        <v>4930</v>
      </c>
      <c r="U31" s="181">
        <f>SUM(G31:T31)</f>
        <v>12715</v>
      </c>
      <c r="V31" s="170"/>
    </row>
    <row r="32" spans="2:22" ht="21" customHeight="1">
      <c r="B32" s="170"/>
      <c r="E32" s="182"/>
      <c r="F32" s="183" t="s">
        <v>276</v>
      </c>
      <c r="G32" s="196">
        <v>0</v>
      </c>
      <c r="H32" s="186">
        <v>0</v>
      </c>
      <c r="I32" s="186">
        <v>2025</v>
      </c>
      <c r="J32" s="186">
        <v>1290</v>
      </c>
      <c r="K32" s="186">
        <v>0</v>
      </c>
      <c r="L32" s="186">
        <v>0</v>
      </c>
      <c r="M32" s="186">
        <v>0</v>
      </c>
      <c r="N32" s="186">
        <v>130</v>
      </c>
      <c r="O32" s="186">
        <v>350</v>
      </c>
      <c r="P32" s="186">
        <v>0</v>
      </c>
      <c r="Q32" s="186">
        <v>360</v>
      </c>
      <c r="R32" s="186">
        <v>0</v>
      </c>
      <c r="S32" s="186">
        <v>0</v>
      </c>
      <c r="T32" s="186">
        <v>0</v>
      </c>
      <c r="U32" s="186">
        <f>SUM(G32:T32)</f>
        <v>4155</v>
      </c>
      <c r="V32" s="170"/>
    </row>
    <row r="33" spans="2:22" ht="21" customHeight="1">
      <c r="B33" s="170"/>
      <c r="D33" s="182"/>
      <c r="E33" s="182" t="s">
        <v>256</v>
      </c>
      <c r="F33" s="183" t="s">
        <v>276</v>
      </c>
      <c r="G33" s="196">
        <v>11970</v>
      </c>
      <c r="H33" s="186">
        <v>0</v>
      </c>
      <c r="I33" s="186">
        <v>0</v>
      </c>
      <c r="J33" s="186">
        <v>0</v>
      </c>
      <c r="K33" s="186">
        <v>1405</v>
      </c>
      <c r="L33" s="186">
        <v>0</v>
      </c>
      <c r="M33" s="186">
        <v>70382</v>
      </c>
      <c r="N33" s="186">
        <v>3207</v>
      </c>
      <c r="O33" s="186">
        <v>5268</v>
      </c>
      <c r="P33" s="186">
        <v>28149</v>
      </c>
      <c r="Q33" s="186">
        <v>36681</v>
      </c>
      <c r="R33" s="186">
        <v>29400</v>
      </c>
      <c r="S33" s="186">
        <v>0</v>
      </c>
      <c r="T33" s="186">
        <v>0</v>
      </c>
      <c r="U33" s="186">
        <f t="shared" si="1"/>
        <v>186462</v>
      </c>
      <c r="V33" s="170"/>
    </row>
    <row r="34" spans="2:22" ht="21" customHeight="1">
      <c r="B34" s="170"/>
      <c r="D34" s="167" t="s">
        <v>274</v>
      </c>
      <c r="F34" s="178" t="s">
        <v>275</v>
      </c>
      <c r="G34" s="195">
        <v>222319</v>
      </c>
      <c r="H34" s="181">
        <v>113125</v>
      </c>
      <c r="I34" s="181">
        <v>260664</v>
      </c>
      <c r="J34" s="181">
        <v>186674</v>
      </c>
      <c r="K34" s="181">
        <v>446174</v>
      </c>
      <c r="L34" s="181">
        <v>137473</v>
      </c>
      <c r="M34" s="181">
        <v>36503</v>
      </c>
      <c r="N34" s="181">
        <v>105181</v>
      </c>
      <c r="O34" s="181">
        <v>54162</v>
      </c>
      <c r="P34" s="181">
        <v>39878</v>
      </c>
      <c r="Q34" s="181">
        <v>2630</v>
      </c>
      <c r="R34" s="181">
        <v>46266</v>
      </c>
      <c r="S34" s="181">
        <v>23216</v>
      </c>
      <c r="T34" s="181">
        <v>103187</v>
      </c>
      <c r="U34" s="181">
        <f t="shared" si="1"/>
        <v>1777452</v>
      </c>
      <c r="V34" s="170"/>
    </row>
    <row r="35" spans="2:22" ht="21" customHeight="1">
      <c r="B35" s="170"/>
      <c r="E35" s="182"/>
      <c r="F35" s="183" t="s">
        <v>276</v>
      </c>
      <c r="G35" s="196">
        <v>147534</v>
      </c>
      <c r="H35" s="186">
        <v>350000</v>
      </c>
      <c r="I35" s="186">
        <v>466647</v>
      </c>
      <c r="J35" s="186">
        <v>620183</v>
      </c>
      <c r="K35" s="186">
        <v>379561</v>
      </c>
      <c r="L35" s="186">
        <v>89887</v>
      </c>
      <c r="M35" s="186">
        <v>36503</v>
      </c>
      <c r="N35" s="186">
        <v>233154</v>
      </c>
      <c r="O35" s="186">
        <v>180967</v>
      </c>
      <c r="P35" s="186">
        <v>38822</v>
      </c>
      <c r="Q35" s="186">
        <v>4268</v>
      </c>
      <c r="R35" s="186">
        <v>46266</v>
      </c>
      <c r="S35" s="186">
        <v>3153</v>
      </c>
      <c r="T35" s="186">
        <v>101093</v>
      </c>
      <c r="U35" s="186">
        <f t="shared" si="1"/>
        <v>2698038</v>
      </c>
      <c r="V35" s="170"/>
    </row>
    <row r="36" spans="2:22" ht="21" customHeight="1">
      <c r="B36" s="170"/>
      <c r="E36" s="167" t="s">
        <v>286</v>
      </c>
      <c r="F36" s="178" t="s">
        <v>275</v>
      </c>
      <c r="G36" s="195">
        <v>30556</v>
      </c>
      <c r="H36" s="181">
        <v>39555</v>
      </c>
      <c r="I36" s="181">
        <v>224390</v>
      </c>
      <c r="J36" s="181">
        <v>8057</v>
      </c>
      <c r="K36" s="181">
        <v>196264</v>
      </c>
      <c r="L36" s="181">
        <v>89887</v>
      </c>
      <c r="M36" s="181">
        <v>29115</v>
      </c>
      <c r="N36" s="181">
        <v>13521</v>
      </c>
      <c r="O36" s="181">
        <v>7098</v>
      </c>
      <c r="P36" s="181">
        <v>36682</v>
      </c>
      <c r="Q36" s="181">
        <v>2630</v>
      </c>
      <c r="R36" s="181">
        <v>10802</v>
      </c>
      <c r="S36" s="181">
        <v>3153</v>
      </c>
      <c r="T36" s="181">
        <v>68204</v>
      </c>
      <c r="U36" s="181">
        <f t="shared" si="1"/>
        <v>759914</v>
      </c>
      <c r="V36" s="170"/>
    </row>
    <row r="37" spans="2:22" ht="21" customHeight="1">
      <c r="B37" s="170"/>
      <c r="E37" s="371" t="s">
        <v>438</v>
      </c>
      <c r="F37" s="183" t="s">
        <v>276</v>
      </c>
      <c r="G37" s="196">
        <v>29649</v>
      </c>
      <c r="H37" s="186">
        <v>39555</v>
      </c>
      <c r="I37" s="186">
        <v>224390</v>
      </c>
      <c r="J37" s="186">
        <v>12609</v>
      </c>
      <c r="K37" s="186">
        <v>196264</v>
      </c>
      <c r="L37" s="186">
        <v>89887</v>
      </c>
      <c r="M37" s="186">
        <v>29115</v>
      </c>
      <c r="N37" s="186">
        <v>20281</v>
      </c>
      <c r="O37" s="186">
        <v>10647</v>
      </c>
      <c r="P37" s="186">
        <v>35626</v>
      </c>
      <c r="Q37" s="186">
        <v>4268</v>
      </c>
      <c r="R37" s="186">
        <v>10802</v>
      </c>
      <c r="S37" s="186">
        <v>3153</v>
      </c>
      <c r="T37" s="186">
        <v>68204</v>
      </c>
      <c r="U37" s="186">
        <f t="shared" si="1"/>
        <v>774450</v>
      </c>
      <c r="V37" s="170"/>
    </row>
    <row r="38" spans="2:22" ht="21" customHeight="1">
      <c r="B38" s="170"/>
      <c r="E38" s="167" t="s">
        <v>287</v>
      </c>
      <c r="F38" s="178" t="s">
        <v>275</v>
      </c>
      <c r="G38" s="195">
        <v>0</v>
      </c>
      <c r="H38" s="181">
        <v>0</v>
      </c>
      <c r="I38" s="181">
        <v>0</v>
      </c>
      <c r="J38" s="181">
        <v>0</v>
      </c>
      <c r="K38" s="181">
        <v>0</v>
      </c>
      <c r="L38" s="181">
        <v>0</v>
      </c>
      <c r="M38" s="181">
        <v>0</v>
      </c>
      <c r="N38" s="181">
        <v>0</v>
      </c>
      <c r="O38" s="181">
        <v>0</v>
      </c>
      <c r="P38" s="181">
        <v>0</v>
      </c>
      <c r="Q38" s="181">
        <v>0</v>
      </c>
      <c r="R38" s="181">
        <v>0</v>
      </c>
      <c r="S38" s="181">
        <v>0</v>
      </c>
      <c r="T38" s="181">
        <v>34983</v>
      </c>
      <c r="U38" s="181">
        <f t="shared" si="1"/>
        <v>34983</v>
      </c>
      <c r="V38" s="170"/>
    </row>
    <row r="39" spans="2:22" ht="21" customHeight="1">
      <c r="B39" s="170"/>
      <c r="E39" s="182"/>
      <c r="F39" s="183" t="s">
        <v>276</v>
      </c>
      <c r="G39" s="196">
        <v>0</v>
      </c>
      <c r="H39" s="186">
        <v>0</v>
      </c>
      <c r="I39" s="186">
        <v>0</v>
      </c>
      <c r="J39" s="186">
        <v>0</v>
      </c>
      <c r="K39" s="186">
        <v>0</v>
      </c>
      <c r="L39" s="186">
        <v>0</v>
      </c>
      <c r="M39" s="186">
        <v>0</v>
      </c>
      <c r="N39" s="186">
        <v>0</v>
      </c>
      <c r="O39" s="186">
        <v>0</v>
      </c>
      <c r="P39" s="186">
        <v>0</v>
      </c>
      <c r="Q39" s="186">
        <v>0</v>
      </c>
      <c r="R39" s="186">
        <v>0</v>
      </c>
      <c r="S39" s="186">
        <v>0</v>
      </c>
      <c r="T39" s="186">
        <v>32889</v>
      </c>
      <c r="U39" s="186">
        <f t="shared" si="1"/>
        <v>32889</v>
      </c>
      <c r="V39" s="170"/>
    </row>
    <row r="40" spans="2:22" ht="21" customHeight="1">
      <c r="B40" s="170"/>
      <c r="E40" s="167" t="s">
        <v>288</v>
      </c>
      <c r="F40" s="178" t="s">
        <v>275</v>
      </c>
      <c r="G40" s="195">
        <v>0</v>
      </c>
      <c r="H40" s="181">
        <v>0</v>
      </c>
      <c r="I40" s="181">
        <v>0</v>
      </c>
      <c r="J40" s="181">
        <v>0</v>
      </c>
      <c r="K40" s="181">
        <v>0</v>
      </c>
      <c r="L40" s="181">
        <v>0</v>
      </c>
      <c r="M40" s="181">
        <v>0</v>
      </c>
      <c r="N40" s="181">
        <v>91660</v>
      </c>
      <c r="O40" s="181">
        <v>47064</v>
      </c>
      <c r="P40" s="181">
        <v>0</v>
      </c>
      <c r="Q40" s="181">
        <v>0</v>
      </c>
      <c r="R40" s="181">
        <v>34000</v>
      </c>
      <c r="S40" s="181">
        <v>0</v>
      </c>
      <c r="T40" s="181">
        <v>0</v>
      </c>
      <c r="U40" s="181">
        <f t="shared" si="1"/>
        <v>172724</v>
      </c>
      <c r="V40" s="170"/>
    </row>
    <row r="41" spans="2:22" ht="21" customHeight="1">
      <c r="B41" s="170"/>
      <c r="E41" s="182"/>
      <c r="F41" s="183" t="s">
        <v>276</v>
      </c>
      <c r="G41" s="196">
        <v>0</v>
      </c>
      <c r="H41" s="186">
        <v>0</v>
      </c>
      <c r="I41" s="186">
        <v>0</v>
      </c>
      <c r="J41" s="186">
        <v>0</v>
      </c>
      <c r="K41" s="186">
        <v>0</v>
      </c>
      <c r="L41" s="186">
        <v>0</v>
      </c>
      <c r="M41" s="186">
        <v>0</v>
      </c>
      <c r="N41" s="186">
        <v>202130</v>
      </c>
      <c r="O41" s="186">
        <v>170320</v>
      </c>
      <c r="P41" s="186">
        <v>0</v>
      </c>
      <c r="Q41" s="186">
        <v>0</v>
      </c>
      <c r="R41" s="186">
        <v>34000</v>
      </c>
      <c r="S41" s="186">
        <v>0</v>
      </c>
      <c r="T41" s="186">
        <v>0</v>
      </c>
      <c r="U41" s="186">
        <f t="shared" si="1"/>
        <v>406450</v>
      </c>
      <c r="V41" s="170"/>
    </row>
    <row r="42" spans="2:22" ht="21" customHeight="1">
      <c r="B42" s="170"/>
      <c r="E42" s="167" t="s">
        <v>289</v>
      </c>
      <c r="F42" s="178" t="s">
        <v>275</v>
      </c>
      <c r="G42" s="195">
        <v>0</v>
      </c>
      <c r="H42" s="181">
        <v>0</v>
      </c>
      <c r="I42" s="181">
        <v>0</v>
      </c>
      <c r="J42" s="181">
        <v>0</v>
      </c>
      <c r="K42" s="181">
        <v>0</v>
      </c>
      <c r="L42" s="181">
        <v>0</v>
      </c>
      <c r="M42" s="181">
        <v>0</v>
      </c>
      <c r="N42" s="181">
        <v>0</v>
      </c>
      <c r="O42" s="181">
        <v>0</v>
      </c>
      <c r="P42" s="181">
        <v>0</v>
      </c>
      <c r="Q42" s="181">
        <v>0</v>
      </c>
      <c r="R42" s="181">
        <v>0</v>
      </c>
      <c r="S42" s="181">
        <v>0</v>
      </c>
      <c r="T42" s="181">
        <v>0</v>
      </c>
      <c r="U42" s="181">
        <f t="shared" si="1"/>
        <v>0</v>
      </c>
      <c r="V42" s="170"/>
    </row>
    <row r="43" spans="2:22" ht="21" customHeight="1">
      <c r="B43" s="170"/>
      <c r="E43" s="182"/>
      <c r="F43" s="183" t="s">
        <v>276</v>
      </c>
      <c r="G43" s="196">
        <v>0</v>
      </c>
      <c r="H43" s="186">
        <v>0</v>
      </c>
      <c r="I43" s="186">
        <v>0</v>
      </c>
      <c r="J43" s="186">
        <v>0</v>
      </c>
      <c r="K43" s="186">
        <v>0</v>
      </c>
      <c r="L43" s="186">
        <v>0</v>
      </c>
      <c r="M43" s="186">
        <v>0</v>
      </c>
      <c r="N43" s="186">
        <v>0</v>
      </c>
      <c r="O43" s="186">
        <v>0</v>
      </c>
      <c r="P43" s="186">
        <v>0</v>
      </c>
      <c r="Q43" s="186">
        <v>0</v>
      </c>
      <c r="R43" s="186">
        <v>0</v>
      </c>
      <c r="S43" s="186">
        <v>0</v>
      </c>
      <c r="T43" s="186">
        <v>0</v>
      </c>
      <c r="U43" s="186">
        <f t="shared" si="1"/>
        <v>0</v>
      </c>
      <c r="V43" s="170"/>
    </row>
    <row r="44" spans="2:22" ht="21" customHeight="1">
      <c r="B44" s="170"/>
      <c r="E44" s="316" t="s">
        <v>439</v>
      </c>
      <c r="F44" s="178" t="s">
        <v>275</v>
      </c>
      <c r="G44" s="195">
        <v>0</v>
      </c>
      <c r="H44" s="181">
        <v>0</v>
      </c>
      <c r="I44" s="181">
        <v>0</v>
      </c>
      <c r="J44" s="181">
        <v>0</v>
      </c>
      <c r="K44" s="181">
        <v>0</v>
      </c>
      <c r="L44" s="181">
        <v>0</v>
      </c>
      <c r="M44" s="181">
        <v>0</v>
      </c>
      <c r="N44" s="181">
        <v>0</v>
      </c>
      <c r="O44" s="181">
        <v>0</v>
      </c>
      <c r="P44" s="181">
        <v>0</v>
      </c>
      <c r="Q44" s="181">
        <v>0</v>
      </c>
      <c r="R44" s="181">
        <v>0</v>
      </c>
      <c r="S44" s="181">
        <v>0</v>
      </c>
      <c r="T44" s="181">
        <v>0</v>
      </c>
      <c r="U44" s="181">
        <f t="shared" si="1"/>
        <v>0</v>
      </c>
      <c r="V44" s="170"/>
    </row>
    <row r="45" spans="2:22" ht="21" customHeight="1">
      <c r="B45" s="170"/>
      <c r="E45" s="182"/>
      <c r="F45" s="183" t="s">
        <v>276</v>
      </c>
      <c r="G45" s="196">
        <v>0</v>
      </c>
      <c r="H45" s="186">
        <v>0</v>
      </c>
      <c r="I45" s="186">
        <v>0</v>
      </c>
      <c r="J45" s="186">
        <v>0</v>
      </c>
      <c r="K45" s="186">
        <v>0</v>
      </c>
      <c r="L45" s="186">
        <v>0</v>
      </c>
      <c r="M45" s="186">
        <v>0</v>
      </c>
      <c r="N45" s="186">
        <v>0</v>
      </c>
      <c r="O45" s="186">
        <v>0</v>
      </c>
      <c r="P45" s="186">
        <v>0</v>
      </c>
      <c r="Q45" s="186">
        <v>0</v>
      </c>
      <c r="R45" s="186">
        <v>0</v>
      </c>
      <c r="S45" s="186">
        <v>0</v>
      </c>
      <c r="T45" s="186">
        <v>0</v>
      </c>
      <c r="U45" s="186">
        <f t="shared" si="1"/>
        <v>0</v>
      </c>
      <c r="V45" s="170"/>
    </row>
    <row r="46" spans="2:22" ht="21" customHeight="1">
      <c r="B46" s="170"/>
      <c r="E46" s="167" t="s">
        <v>290</v>
      </c>
      <c r="F46" s="178" t="s">
        <v>275</v>
      </c>
      <c r="G46" s="195">
        <v>0</v>
      </c>
      <c r="H46" s="181">
        <v>7453</v>
      </c>
      <c r="I46" s="181">
        <v>20732</v>
      </c>
      <c r="J46" s="181">
        <v>0</v>
      </c>
      <c r="K46" s="181">
        <v>0</v>
      </c>
      <c r="L46" s="181">
        <v>0</v>
      </c>
      <c r="M46" s="181">
        <v>0</v>
      </c>
      <c r="N46" s="181">
        <v>0</v>
      </c>
      <c r="O46" s="181">
        <v>0</v>
      </c>
      <c r="P46" s="181">
        <v>3196</v>
      </c>
      <c r="Q46" s="181">
        <v>0</v>
      </c>
      <c r="R46" s="181">
        <v>0</v>
      </c>
      <c r="S46" s="181">
        <v>11891</v>
      </c>
      <c r="T46" s="181">
        <v>0</v>
      </c>
      <c r="U46" s="181">
        <f t="shared" si="1"/>
        <v>43272</v>
      </c>
      <c r="V46" s="170"/>
    </row>
    <row r="47" spans="2:22" ht="21" customHeight="1">
      <c r="B47" s="170"/>
      <c r="E47" s="182"/>
      <c r="F47" s="183" t="s">
        <v>276</v>
      </c>
      <c r="G47" s="196">
        <v>0</v>
      </c>
      <c r="H47" s="186">
        <v>7453</v>
      </c>
      <c r="I47" s="186">
        <v>20732</v>
      </c>
      <c r="J47" s="186">
        <v>0</v>
      </c>
      <c r="K47" s="186">
        <v>0</v>
      </c>
      <c r="L47" s="186">
        <v>0</v>
      </c>
      <c r="M47" s="186">
        <v>0</v>
      </c>
      <c r="N47" s="186">
        <v>0</v>
      </c>
      <c r="O47" s="186">
        <v>0</v>
      </c>
      <c r="P47" s="186">
        <v>3196</v>
      </c>
      <c r="Q47" s="186">
        <v>0</v>
      </c>
      <c r="R47" s="186">
        <v>0</v>
      </c>
      <c r="S47" s="186">
        <v>0</v>
      </c>
      <c r="T47" s="186">
        <v>0</v>
      </c>
      <c r="U47" s="186">
        <f t="shared" si="1"/>
        <v>31381</v>
      </c>
      <c r="V47" s="170"/>
    </row>
    <row r="48" spans="2:22" ht="21" customHeight="1">
      <c r="B48" s="170"/>
      <c r="E48" s="234" t="s">
        <v>355</v>
      </c>
      <c r="F48" s="178" t="s">
        <v>275</v>
      </c>
      <c r="G48" s="195">
        <v>117885</v>
      </c>
      <c r="H48" s="181">
        <v>0</v>
      </c>
      <c r="I48" s="181">
        <v>2000</v>
      </c>
      <c r="J48" s="181">
        <v>0</v>
      </c>
      <c r="K48" s="181">
        <v>126632</v>
      </c>
      <c r="L48" s="181">
        <v>0</v>
      </c>
      <c r="M48" s="181">
        <v>0</v>
      </c>
      <c r="N48" s="181">
        <v>0</v>
      </c>
      <c r="O48" s="181">
        <v>0</v>
      </c>
      <c r="P48" s="181">
        <v>0</v>
      </c>
      <c r="Q48" s="181">
        <v>0</v>
      </c>
      <c r="R48" s="181">
        <v>0</v>
      </c>
      <c r="S48" s="181">
        <v>0</v>
      </c>
      <c r="T48" s="181">
        <v>0</v>
      </c>
      <c r="U48" s="181">
        <f t="shared" si="1"/>
        <v>246517</v>
      </c>
      <c r="V48" s="170"/>
    </row>
    <row r="49" spans="2:22" ht="21" customHeight="1" thickBot="1">
      <c r="B49" s="173"/>
      <c r="C49" s="168"/>
      <c r="D49" s="168"/>
      <c r="E49" s="168"/>
      <c r="F49" s="198" t="s">
        <v>276</v>
      </c>
      <c r="G49" s="199">
        <v>117885</v>
      </c>
      <c r="H49" s="200">
        <v>0</v>
      </c>
      <c r="I49" s="200">
        <v>2000</v>
      </c>
      <c r="J49" s="200">
        <v>0</v>
      </c>
      <c r="K49" s="200">
        <v>128271</v>
      </c>
      <c r="L49" s="200">
        <v>0</v>
      </c>
      <c r="M49" s="200">
        <v>0</v>
      </c>
      <c r="N49" s="200">
        <v>0</v>
      </c>
      <c r="O49" s="200">
        <v>0</v>
      </c>
      <c r="P49" s="200">
        <v>0</v>
      </c>
      <c r="Q49" s="200">
        <v>0</v>
      </c>
      <c r="R49" s="200">
        <v>0</v>
      </c>
      <c r="S49" s="200">
        <v>0</v>
      </c>
      <c r="T49" s="200">
        <v>0</v>
      </c>
      <c r="U49" s="200">
        <f t="shared" si="1"/>
        <v>248156</v>
      </c>
      <c r="V49" s="170"/>
    </row>
  </sheetData>
  <printOptions/>
  <pageMargins left="0.7874015748031497" right="0.2362204724409449" top="0.7874015748031497" bottom="0.7086614173228347" header="0.5118110236220472" footer="0.5118110236220472"/>
  <pageSetup horizontalDpi="300" verticalDpi="300" orientation="landscape" paperSize="9" scale="5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B1:U52"/>
  <sheetViews>
    <sheetView showZeros="0" defaultGridColor="0" zoomScale="75" zoomScaleNormal="75" colorId="22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F9" sqref="F9"/>
    </sheetView>
  </sheetViews>
  <sheetFormatPr defaultColWidth="8.66015625" defaultRowHeight="18"/>
  <cols>
    <col min="1" max="1" width="1.66015625" style="201" customWidth="1"/>
    <col min="2" max="3" width="2.66015625" style="201" customWidth="1"/>
    <col min="4" max="4" width="18.66015625" style="201" customWidth="1"/>
    <col min="5" max="19" width="10.66015625" style="201" customWidth="1"/>
    <col min="20" max="20" width="12.66015625" style="201" customWidth="1"/>
    <col min="21" max="21" width="1.66015625" style="201" customWidth="1"/>
    <col min="22" max="16384" width="8.66015625" style="201" customWidth="1"/>
  </cols>
  <sheetData>
    <row r="1" ht="21" customHeight="1">
      <c r="B1" s="309" t="s">
        <v>0</v>
      </c>
    </row>
    <row r="2" ht="21" customHeight="1"/>
    <row r="3" spans="2:20" ht="21" customHeight="1" thickBot="1">
      <c r="B3" s="202" t="s">
        <v>291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2"/>
      <c r="R3" s="202"/>
      <c r="S3" s="202"/>
      <c r="T3" s="203" t="s">
        <v>166</v>
      </c>
    </row>
    <row r="4" spans="2:21" ht="21" customHeight="1">
      <c r="B4" s="204"/>
      <c r="F4" s="123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205"/>
      <c r="U4" s="204"/>
    </row>
    <row r="5" spans="2:21" ht="21" customHeight="1">
      <c r="B5" s="204"/>
      <c r="D5" s="201" t="s">
        <v>292</v>
      </c>
      <c r="F5" s="80" t="s">
        <v>3</v>
      </c>
      <c r="G5" s="81" t="s">
        <v>4</v>
      </c>
      <c r="H5" s="81" t="s">
        <v>5</v>
      </c>
      <c r="I5" s="81" t="s">
        <v>6</v>
      </c>
      <c r="J5" s="81" t="s">
        <v>7</v>
      </c>
      <c r="K5" s="81" t="s">
        <v>8</v>
      </c>
      <c r="L5" s="81" t="s">
        <v>9</v>
      </c>
      <c r="M5" s="257" t="s">
        <v>364</v>
      </c>
      <c r="N5" s="257" t="s">
        <v>364</v>
      </c>
      <c r="O5" s="257" t="s">
        <v>365</v>
      </c>
      <c r="P5" s="81" t="s">
        <v>366</v>
      </c>
      <c r="Q5" s="81" t="s">
        <v>10</v>
      </c>
      <c r="R5" s="81" t="s">
        <v>367</v>
      </c>
      <c r="S5" s="328" t="s">
        <v>11</v>
      </c>
      <c r="T5" s="205"/>
      <c r="U5" s="204"/>
    </row>
    <row r="6" spans="2:21" ht="21" customHeight="1">
      <c r="B6" s="204"/>
      <c r="F6" s="78"/>
      <c r="G6" s="79"/>
      <c r="H6" s="79"/>
      <c r="I6" s="79"/>
      <c r="J6" s="79"/>
      <c r="K6" s="79"/>
      <c r="L6" s="79"/>
      <c r="M6" s="81"/>
      <c r="N6" s="81"/>
      <c r="O6" s="79"/>
      <c r="P6" s="81"/>
      <c r="Q6" s="81"/>
      <c r="R6" s="79"/>
      <c r="S6" s="81"/>
      <c r="T6" s="206" t="s">
        <v>12</v>
      </c>
      <c r="U6" s="204"/>
    </row>
    <row r="7" spans="2:21" ht="21" customHeight="1">
      <c r="B7" s="204"/>
      <c r="D7" s="201" t="s">
        <v>61</v>
      </c>
      <c r="F7" s="80" t="s">
        <v>369</v>
      </c>
      <c r="G7" s="328" t="s">
        <v>369</v>
      </c>
      <c r="H7" s="328"/>
      <c r="I7" s="328"/>
      <c r="J7" s="328"/>
      <c r="K7" s="328"/>
      <c r="L7" s="329" t="s">
        <v>383</v>
      </c>
      <c r="M7" s="336" t="s">
        <v>384</v>
      </c>
      <c r="N7" s="336" t="s">
        <v>385</v>
      </c>
      <c r="O7" s="333" t="s">
        <v>376</v>
      </c>
      <c r="P7" s="328" t="s">
        <v>15</v>
      </c>
      <c r="Q7" s="328" t="s">
        <v>15</v>
      </c>
      <c r="R7" s="333" t="s">
        <v>380</v>
      </c>
      <c r="S7" s="330"/>
      <c r="T7" s="205"/>
      <c r="U7" s="204"/>
    </row>
    <row r="8" spans="2:21" ht="21" customHeight="1" thickBot="1">
      <c r="B8" s="207"/>
      <c r="C8" s="202"/>
      <c r="D8" s="202"/>
      <c r="E8" s="364"/>
      <c r="F8" s="365" t="s">
        <v>371</v>
      </c>
      <c r="G8" s="331" t="s">
        <v>373</v>
      </c>
      <c r="H8" s="331" t="s">
        <v>16</v>
      </c>
      <c r="I8" s="331" t="s">
        <v>17</v>
      </c>
      <c r="J8" s="331" t="s">
        <v>62</v>
      </c>
      <c r="K8" s="331" t="s">
        <v>18</v>
      </c>
      <c r="L8" s="331" t="s">
        <v>19</v>
      </c>
      <c r="M8" s="332" t="s">
        <v>386</v>
      </c>
      <c r="N8" s="332" t="s">
        <v>387</v>
      </c>
      <c r="O8" s="331" t="s">
        <v>374</v>
      </c>
      <c r="P8" s="331" t="s">
        <v>63</v>
      </c>
      <c r="Q8" s="331" t="s">
        <v>64</v>
      </c>
      <c r="R8" s="331" t="s">
        <v>378</v>
      </c>
      <c r="S8" s="331" t="s">
        <v>20</v>
      </c>
      <c r="T8" s="208"/>
      <c r="U8" s="204"/>
    </row>
    <row r="9" spans="2:21" ht="21" customHeight="1">
      <c r="B9" s="204"/>
      <c r="D9" s="201" t="s">
        <v>293</v>
      </c>
      <c r="E9" s="209" t="s">
        <v>275</v>
      </c>
      <c r="F9" s="210">
        <v>0</v>
      </c>
      <c r="G9" s="211">
        <v>0</v>
      </c>
      <c r="H9" s="211">
        <v>0</v>
      </c>
      <c r="I9" s="211">
        <v>0</v>
      </c>
      <c r="J9" s="211">
        <v>0</v>
      </c>
      <c r="K9" s="211">
        <v>0</v>
      </c>
      <c r="L9" s="211">
        <v>0</v>
      </c>
      <c r="M9" s="211">
        <v>0</v>
      </c>
      <c r="N9" s="211">
        <v>0</v>
      </c>
      <c r="O9" s="211">
        <v>0</v>
      </c>
      <c r="P9" s="211">
        <v>0</v>
      </c>
      <c r="Q9" s="211">
        <v>0</v>
      </c>
      <c r="R9" s="211">
        <v>8172</v>
      </c>
      <c r="S9" s="211">
        <v>0</v>
      </c>
      <c r="T9" s="212">
        <f aca="true" t="shared" si="0" ref="T9:T14">SUM(F9:S9)</f>
        <v>8172</v>
      </c>
      <c r="U9" s="204"/>
    </row>
    <row r="10" spans="2:21" ht="21" customHeight="1">
      <c r="B10" s="204"/>
      <c r="D10" s="213"/>
      <c r="E10" s="214" t="s">
        <v>276</v>
      </c>
      <c r="F10" s="215">
        <v>0</v>
      </c>
      <c r="G10" s="216">
        <v>0</v>
      </c>
      <c r="H10" s="216">
        <v>0</v>
      </c>
      <c r="I10" s="216">
        <v>0</v>
      </c>
      <c r="J10" s="216">
        <v>0</v>
      </c>
      <c r="K10" s="216">
        <v>0</v>
      </c>
      <c r="L10" s="216">
        <v>0</v>
      </c>
      <c r="M10" s="216">
        <v>0</v>
      </c>
      <c r="N10" s="216">
        <v>0</v>
      </c>
      <c r="O10" s="216">
        <v>0</v>
      </c>
      <c r="P10" s="216">
        <v>0</v>
      </c>
      <c r="Q10" s="216">
        <v>0</v>
      </c>
      <c r="R10" s="216">
        <v>0</v>
      </c>
      <c r="S10" s="216">
        <v>0</v>
      </c>
      <c r="T10" s="217">
        <f t="shared" si="0"/>
        <v>0</v>
      </c>
      <c r="U10" s="204"/>
    </row>
    <row r="11" spans="2:21" ht="21" customHeight="1">
      <c r="B11" s="204"/>
      <c r="D11" s="201" t="s">
        <v>294</v>
      </c>
      <c r="E11" s="209" t="s">
        <v>275</v>
      </c>
      <c r="F11" s="218">
        <v>73878</v>
      </c>
      <c r="G11" s="219">
        <v>66117</v>
      </c>
      <c r="H11" s="219">
        <v>13542</v>
      </c>
      <c r="I11" s="219">
        <v>171120</v>
      </c>
      <c r="J11" s="219">
        <v>78914</v>
      </c>
      <c r="K11" s="219">
        <v>47586</v>
      </c>
      <c r="L11" s="219">
        <v>7388</v>
      </c>
      <c r="M11" s="219">
        <v>0</v>
      </c>
      <c r="N11" s="219">
        <v>0</v>
      </c>
      <c r="O11" s="219">
        <v>0</v>
      </c>
      <c r="P11" s="219">
        <v>0</v>
      </c>
      <c r="Q11" s="219">
        <v>1464</v>
      </c>
      <c r="R11" s="219">
        <v>0</v>
      </c>
      <c r="S11" s="219">
        <v>0</v>
      </c>
      <c r="T11" s="212">
        <f t="shared" si="0"/>
        <v>460009</v>
      </c>
      <c r="U11" s="204"/>
    </row>
    <row r="12" spans="2:21" ht="21" customHeight="1">
      <c r="B12" s="204"/>
      <c r="D12" s="213"/>
      <c r="E12" s="214" t="s">
        <v>276</v>
      </c>
      <c r="F12" s="215">
        <v>0</v>
      </c>
      <c r="G12" s="216">
        <v>302992</v>
      </c>
      <c r="H12" s="216">
        <v>13542</v>
      </c>
      <c r="I12" s="216">
        <v>171120</v>
      </c>
      <c r="J12" s="216">
        <v>0</v>
      </c>
      <c r="K12" s="216">
        <v>0</v>
      </c>
      <c r="L12" s="216">
        <v>7388</v>
      </c>
      <c r="M12" s="216">
        <v>0</v>
      </c>
      <c r="N12" s="216">
        <v>0</v>
      </c>
      <c r="O12" s="216">
        <v>0</v>
      </c>
      <c r="P12" s="216">
        <v>0</v>
      </c>
      <c r="Q12" s="216">
        <v>1464</v>
      </c>
      <c r="R12" s="216">
        <v>0</v>
      </c>
      <c r="S12" s="216">
        <v>0</v>
      </c>
      <c r="T12" s="217">
        <f t="shared" si="0"/>
        <v>496506</v>
      </c>
      <c r="U12" s="204"/>
    </row>
    <row r="13" spans="2:21" ht="21" customHeight="1">
      <c r="B13" s="204"/>
      <c r="D13" s="261" t="s">
        <v>359</v>
      </c>
      <c r="E13" s="209" t="s">
        <v>275</v>
      </c>
      <c r="F13" s="218">
        <v>0</v>
      </c>
      <c r="G13" s="219">
        <v>0</v>
      </c>
      <c r="H13" s="219">
        <v>0</v>
      </c>
      <c r="I13" s="219">
        <v>7497</v>
      </c>
      <c r="J13" s="219">
        <v>44364</v>
      </c>
      <c r="K13" s="219">
        <v>0</v>
      </c>
      <c r="L13" s="219">
        <v>0</v>
      </c>
      <c r="M13" s="219">
        <v>0</v>
      </c>
      <c r="N13" s="219">
        <v>0</v>
      </c>
      <c r="O13" s="219">
        <v>0</v>
      </c>
      <c r="P13" s="219">
        <v>0</v>
      </c>
      <c r="Q13" s="219">
        <v>0</v>
      </c>
      <c r="R13" s="219">
        <v>0</v>
      </c>
      <c r="S13" s="219">
        <v>0</v>
      </c>
      <c r="T13" s="212">
        <f t="shared" si="0"/>
        <v>51861</v>
      </c>
      <c r="U13" s="204"/>
    </row>
    <row r="14" spans="2:21" ht="21" customHeight="1">
      <c r="B14" s="204"/>
      <c r="D14" s="213"/>
      <c r="E14" s="214" t="s">
        <v>276</v>
      </c>
      <c r="F14" s="215">
        <v>0</v>
      </c>
      <c r="G14" s="216">
        <v>0</v>
      </c>
      <c r="H14" s="216">
        <v>0</v>
      </c>
      <c r="I14" s="216">
        <v>7497</v>
      </c>
      <c r="J14" s="216">
        <v>10356</v>
      </c>
      <c r="K14" s="216">
        <v>0</v>
      </c>
      <c r="L14" s="216">
        <v>0</v>
      </c>
      <c r="M14" s="216">
        <v>0</v>
      </c>
      <c r="N14" s="216">
        <v>0</v>
      </c>
      <c r="O14" s="216">
        <v>0</v>
      </c>
      <c r="P14" s="216">
        <v>0</v>
      </c>
      <c r="Q14" s="216">
        <v>0</v>
      </c>
      <c r="R14" s="216">
        <v>0</v>
      </c>
      <c r="S14" s="216">
        <v>0</v>
      </c>
      <c r="T14" s="217">
        <f t="shared" si="0"/>
        <v>17853</v>
      </c>
      <c r="U14" s="204"/>
    </row>
    <row r="15" spans="2:21" ht="21" customHeight="1">
      <c r="B15" s="204"/>
      <c r="D15" s="261" t="s">
        <v>389</v>
      </c>
      <c r="E15" s="209" t="s">
        <v>275</v>
      </c>
      <c r="F15" s="218">
        <v>0</v>
      </c>
      <c r="G15" s="219">
        <v>0</v>
      </c>
      <c r="H15" s="219">
        <v>0</v>
      </c>
      <c r="I15" s="219">
        <v>0</v>
      </c>
      <c r="J15" s="219">
        <v>0</v>
      </c>
      <c r="K15" s="219">
        <v>0</v>
      </c>
      <c r="L15" s="219">
        <v>0</v>
      </c>
      <c r="M15" s="219">
        <v>0</v>
      </c>
      <c r="N15" s="219">
        <v>0</v>
      </c>
      <c r="O15" s="219">
        <v>0</v>
      </c>
      <c r="P15" s="219">
        <v>0</v>
      </c>
      <c r="Q15" s="219">
        <v>0</v>
      </c>
      <c r="R15" s="219">
        <v>0</v>
      </c>
      <c r="S15" s="219">
        <v>0</v>
      </c>
      <c r="T15" s="212"/>
      <c r="U15" s="204"/>
    </row>
    <row r="16" spans="2:21" ht="21" customHeight="1">
      <c r="B16" s="204"/>
      <c r="D16" s="345" t="s">
        <v>388</v>
      </c>
      <c r="E16" s="214" t="s">
        <v>276</v>
      </c>
      <c r="F16" s="215">
        <v>0</v>
      </c>
      <c r="G16" s="216">
        <v>0</v>
      </c>
      <c r="H16" s="216">
        <v>0</v>
      </c>
      <c r="I16" s="216">
        <v>0</v>
      </c>
      <c r="J16" s="216">
        <v>0</v>
      </c>
      <c r="K16" s="216">
        <v>0</v>
      </c>
      <c r="L16" s="216">
        <v>0</v>
      </c>
      <c r="M16" s="216">
        <v>0</v>
      </c>
      <c r="N16" s="216">
        <v>0</v>
      </c>
      <c r="O16" s="216">
        <v>0</v>
      </c>
      <c r="P16" s="216">
        <v>0</v>
      </c>
      <c r="Q16" s="216">
        <v>0</v>
      </c>
      <c r="R16" s="216">
        <v>0</v>
      </c>
      <c r="S16" s="216">
        <v>0</v>
      </c>
      <c r="T16" s="217"/>
      <c r="U16" s="204"/>
    </row>
    <row r="17" spans="2:21" ht="21" customHeight="1">
      <c r="B17" s="220"/>
      <c r="C17" s="213"/>
      <c r="D17" s="213" t="s">
        <v>256</v>
      </c>
      <c r="E17" s="214" t="s">
        <v>276</v>
      </c>
      <c r="F17" s="215">
        <v>0</v>
      </c>
      <c r="G17" s="216">
        <v>0</v>
      </c>
      <c r="H17" s="216">
        <v>205983</v>
      </c>
      <c r="I17" s="216">
        <v>428957</v>
      </c>
      <c r="J17" s="216">
        <v>44670</v>
      </c>
      <c r="K17" s="216">
        <v>0</v>
      </c>
      <c r="L17" s="216">
        <v>0</v>
      </c>
      <c r="M17" s="216">
        <v>10743</v>
      </c>
      <c r="N17" s="216">
        <v>0</v>
      </c>
      <c r="O17" s="216">
        <v>0</v>
      </c>
      <c r="P17" s="216">
        <v>0</v>
      </c>
      <c r="Q17" s="216">
        <v>0</v>
      </c>
      <c r="R17" s="216">
        <v>0</v>
      </c>
      <c r="S17" s="216">
        <v>0</v>
      </c>
      <c r="T17" s="217">
        <f aca="true" t="shared" si="1" ref="T17:T50">SUM(F17:S17)</f>
        <v>690353</v>
      </c>
      <c r="U17" s="204"/>
    </row>
    <row r="18" spans="2:21" ht="21" customHeight="1">
      <c r="B18" s="204" t="s">
        <v>295</v>
      </c>
      <c r="F18" s="204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21">
        <f t="shared" si="1"/>
        <v>0</v>
      </c>
      <c r="U18" s="204"/>
    </row>
    <row r="19" spans="2:21" ht="21" customHeight="1">
      <c r="B19" s="204"/>
      <c r="C19" s="201" t="s">
        <v>296</v>
      </c>
      <c r="E19" s="209" t="s">
        <v>275</v>
      </c>
      <c r="F19" s="218">
        <v>0</v>
      </c>
      <c r="G19" s="212">
        <v>148600</v>
      </c>
      <c r="H19" s="212">
        <v>0</v>
      </c>
      <c r="I19" s="212">
        <v>0</v>
      </c>
      <c r="J19" s="212">
        <v>0</v>
      </c>
      <c r="K19" s="212">
        <v>0</v>
      </c>
      <c r="L19" s="212">
        <v>0</v>
      </c>
      <c r="M19" s="212">
        <v>0</v>
      </c>
      <c r="N19" s="212">
        <v>0</v>
      </c>
      <c r="O19" s="212">
        <v>0</v>
      </c>
      <c r="P19" s="212">
        <v>0</v>
      </c>
      <c r="Q19" s="212">
        <v>0</v>
      </c>
      <c r="R19" s="212">
        <v>0</v>
      </c>
      <c r="S19" s="212">
        <v>0</v>
      </c>
      <c r="T19" s="212">
        <f t="shared" si="1"/>
        <v>148600</v>
      </c>
      <c r="U19" s="204"/>
    </row>
    <row r="20" spans="2:21" ht="21" customHeight="1">
      <c r="B20" s="204"/>
      <c r="D20" s="213"/>
      <c r="E20" s="214" t="s">
        <v>276</v>
      </c>
      <c r="F20" s="215">
        <v>0</v>
      </c>
      <c r="G20" s="217">
        <v>0</v>
      </c>
      <c r="H20" s="217">
        <v>650000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7">
        <v>0</v>
      </c>
      <c r="P20" s="217">
        <v>0</v>
      </c>
      <c r="Q20" s="217">
        <v>0</v>
      </c>
      <c r="R20" s="217">
        <v>0</v>
      </c>
      <c r="S20" s="217">
        <v>0</v>
      </c>
      <c r="T20" s="217">
        <f t="shared" si="1"/>
        <v>650000</v>
      </c>
      <c r="U20" s="204"/>
    </row>
    <row r="21" spans="2:21" ht="21" customHeight="1">
      <c r="B21" s="204"/>
      <c r="D21" s="261" t="s">
        <v>360</v>
      </c>
      <c r="E21" s="209" t="s">
        <v>275</v>
      </c>
      <c r="F21" s="218">
        <v>0</v>
      </c>
      <c r="G21" s="212">
        <v>148600</v>
      </c>
      <c r="H21" s="212">
        <v>0</v>
      </c>
      <c r="I21" s="212">
        <v>0</v>
      </c>
      <c r="J21" s="212">
        <v>0</v>
      </c>
      <c r="K21" s="212">
        <v>0</v>
      </c>
      <c r="L21" s="212">
        <v>0</v>
      </c>
      <c r="M21" s="212">
        <v>0</v>
      </c>
      <c r="N21" s="212">
        <v>0</v>
      </c>
      <c r="O21" s="212">
        <v>0</v>
      </c>
      <c r="P21" s="212">
        <v>0</v>
      </c>
      <c r="Q21" s="212">
        <v>0</v>
      </c>
      <c r="R21" s="212">
        <v>0</v>
      </c>
      <c r="S21" s="212">
        <v>0</v>
      </c>
      <c r="T21" s="212">
        <f t="shared" si="1"/>
        <v>148600</v>
      </c>
      <c r="U21" s="204"/>
    </row>
    <row r="22" spans="2:21" ht="21" customHeight="1">
      <c r="B22" s="204"/>
      <c r="D22" s="213" t="s">
        <v>297</v>
      </c>
      <c r="E22" s="214" t="s">
        <v>276</v>
      </c>
      <c r="F22" s="215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7">
        <v>0</v>
      </c>
      <c r="P22" s="217">
        <v>0</v>
      </c>
      <c r="Q22" s="217">
        <v>0</v>
      </c>
      <c r="R22" s="217">
        <v>0</v>
      </c>
      <c r="S22" s="217">
        <v>0</v>
      </c>
      <c r="T22" s="217">
        <f t="shared" si="1"/>
        <v>0</v>
      </c>
      <c r="U22" s="204"/>
    </row>
    <row r="23" spans="2:21" ht="21" customHeight="1">
      <c r="B23" s="220"/>
      <c r="C23" s="213"/>
      <c r="D23" s="213" t="s">
        <v>256</v>
      </c>
      <c r="E23" s="214" t="s">
        <v>276</v>
      </c>
      <c r="F23" s="215">
        <v>0</v>
      </c>
      <c r="G23" s="217">
        <v>0</v>
      </c>
      <c r="H23" s="217">
        <v>650000</v>
      </c>
      <c r="I23" s="217">
        <v>0</v>
      </c>
      <c r="J23" s="217">
        <v>0</v>
      </c>
      <c r="K23" s="217">
        <v>0</v>
      </c>
      <c r="L23" s="217">
        <v>0</v>
      </c>
      <c r="M23" s="217">
        <v>0</v>
      </c>
      <c r="N23" s="217">
        <v>0</v>
      </c>
      <c r="O23" s="217">
        <v>0</v>
      </c>
      <c r="P23" s="217">
        <v>0</v>
      </c>
      <c r="Q23" s="217">
        <v>0</v>
      </c>
      <c r="R23" s="217">
        <v>0</v>
      </c>
      <c r="S23" s="217">
        <v>0</v>
      </c>
      <c r="T23" s="217">
        <f t="shared" si="1"/>
        <v>650000</v>
      </c>
      <c r="U23" s="204"/>
    </row>
    <row r="24" spans="2:21" ht="21" customHeight="1">
      <c r="B24" s="204" t="s">
        <v>298</v>
      </c>
      <c r="F24" s="204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21">
        <f t="shared" si="1"/>
        <v>0</v>
      </c>
      <c r="U24" s="204"/>
    </row>
    <row r="25" spans="2:21" ht="21" customHeight="1">
      <c r="B25" s="204"/>
      <c r="C25" s="201" t="s">
        <v>299</v>
      </c>
      <c r="E25" s="209" t="s">
        <v>275</v>
      </c>
      <c r="F25" s="218">
        <v>529073</v>
      </c>
      <c r="G25" s="212">
        <v>0</v>
      </c>
      <c r="H25" s="212">
        <v>281726</v>
      </c>
      <c r="I25" s="212">
        <v>43760</v>
      </c>
      <c r="J25" s="212">
        <v>230691</v>
      </c>
      <c r="K25" s="212">
        <v>0</v>
      </c>
      <c r="L25" s="212">
        <v>34566</v>
      </c>
      <c r="M25" s="212">
        <v>0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f t="shared" si="1"/>
        <v>1119816</v>
      </c>
      <c r="U25" s="204"/>
    </row>
    <row r="26" spans="2:21" ht="21" customHeight="1">
      <c r="B26" s="204"/>
      <c r="D26" s="213"/>
      <c r="E26" s="214" t="s">
        <v>276</v>
      </c>
      <c r="F26" s="215">
        <v>430309</v>
      </c>
      <c r="G26" s="217">
        <v>0</v>
      </c>
      <c r="H26" s="217">
        <v>281726</v>
      </c>
      <c r="I26" s="217">
        <v>73514</v>
      </c>
      <c r="J26" s="217">
        <v>230691</v>
      </c>
      <c r="K26" s="217">
        <v>0</v>
      </c>
      <c r="L26" s="217">
        <v>23043</v>
      </c>
      <c r="M26" s="217">
        <v>0</v>
      </c>
      <c r="N26" s="217">
        <v>0</v>
      </c>
      <c r="O26" s="217">
        <v>0</v>
      </c>
      <c r="P26" s="217">
        <v>0</v>
      </c>
      <c r="Q26" s="217">
        <v>0</v>
      </c>
      <c r="R26" s="217">
        <v>0</v>
      </c>
      <c r="S26" s="217">
        <v>0</v>
      </c>
      <c r="T26" s="217">
        <f t="shared" si="1"/>
        <v>1039283</v>
      </c>
      <c r="U26" s="204"/>
    </row>
    <row r="27" spans="2:21" ht="21" customHeight="1">
      <c r="B27" s="204"/>
      <c r="D27" s="201" t="s">
        <v>286</v>
      </c>
      <c r="E27" s="209" t="s">
        <v>275</v>
      </c>
      <c r="F27" s="218">
        <v>444101</v>
      </c>
      <c r="G27" s="212">
        <v>0</v>
      </c>
      <c r="H27" s="212">
        <v>244626</v>
      </c>
      <c r="I27" s="212">
        <v>34891</v>
      </c>
      <c r="J27" s="212">
        <v>230691</v>
      </c>
      <c r="K27" s="212">
        <v>0</v>
      </c>
      <c r="L27" s="212">
        <v>23043</v>
      </c>
      <c r="M27" s="212">
        <v>0</v>
      </c>
      <c r="N27" s="212">
        <v>0</v>
      </c>
      <c r="O27" s="212">
        <v>0</v>
      </c>
      <c r="P27" s="212">
        <v>0</v>
      </c>
      <c r="Q27" s="212">
        <v>0</v>
      </c>
      <c r="R27" s="212">
        <v>0</v>
      </c>
      <c r="S27" s="212">
        <v>0</v>
      </c>
      <c r="T27" s="212">
        <f t="shared" si="1"/>
        <v>977352</v>
      </c>
      <c r="U27" s="204"/>
    </row>
    <row r="28" spans="2:21" ht="21" customHeight="1">
      <c r="B28" s="204"/>
      <c r="D28" s="222" t="s">
        <v>300</v>
      </c>
      <c r="E28" s="214" t="s">
        <v>276</v>
      </c>
      <c r="F28" s="215">
        <v>397699</v>
      </c>
      <c r="G28" s="217">
        <v>0</v>
      </c>
      <c r="H28" s="217">
        <v>244626</v>
      </c>
      <c r="I28" s="217">
        <v>55776</v>
      </c>
      <c r="J28" s="217">
        <v>230691</v>
      </c>
      <c r="K28" s="217">
        <v>0</v>
      </c>
      <c r="L28" s="217">
        <v>23043</v>
      </c>
      <c r="M28" s="217">
        <v>0</v>
      </c>
      <c r="N28" s="217">
        <v>0</v>
      </c>
      <c r="O28" s="217">
        <v>0</v>
      </c>
      <c r="P28" s="217">
        <v>0</v>
      </c>
      <c r="Q28" s="217">
        <v>0</v>
      </c>
      <c r="R28" s="217">
        <v>0</v>
      </c>
      <c r="S28" s="217">
        <v>0</v>
      </c>
      <c r="T28" s="217">
        <f t="shared" si="1"/>
        <v>951835</v>
      </c>
      <c r="U28" s="204"/>
    </row>
    <row r="29" spans="2:21" ht="21" customHeight="1">
      <c r="B29" s="204"/>
      <c r="D29" s="201" t="s">
        <v>286</v>
      </c>
      <c r="E29" s="209" t="s">
        <v>275</v>
      </c>
      <c r="F29" s="218">
        <v>84972</v>
      </c>
      <c r="G29" s="212">
        <v>0</v>
      </c>
      <c r="H29" s="212">
        <v>37100</v>
      </c>
      <c r="I29" s="212">
        <v>8869</v>
      </c>
      <c r="J29" s="212">
        <v>0</v>
      </c>
      <c r="K29" s="212">
        <v>0</v>
      </c>
      <c r="L29" s="212">
        <v>11523</v>
      </c>
      <c r="M29" s="212">
        <v>0</v>
      </c>
      <c r="N29" s="212">
        <v>0</v>
      </c>
      <c r="O29" s="212">
        <v>0</v>
      </c>
      <c r="P29" s="212">
        <v>0</v>
      </c>
      <c r="Q29" s="212">
        <v>0</v>
      </c>
      <c r="R29" s="212">
        <v>0</v>
      </c>
      <c r="S29" s="212">
        <v>0</v>
      </c>
      <c r="T29" s="212">
        <f t="shared" si="1"/>
        <v>142464</v>
      </c>
      <c r="U29" s="204"/>
    </row>
    <row r="30" spans="2:21" ht="21" customHeight="1">
      <c r="B30" s="204"/>
      <c r="D30" s="222" t="s">
        <v>301</v>
      </c>
      <c r="E30" s="214" t="s">
        <v>276</v>
      </c>
      <c r="F30" s="215">
        <v>26910</v>
      </c>
      <c r="G30" s="217">
        <v>0</v>
      </c>
      <c r="H30" s="217">
        <v>37100</v>
      </c>
      <c r="I30" s="217">
        <v>17738</v>
      </c>
      <c r="J30" s="217">
        <v>0</v>
      </c>
      <c r="K30" s="217">
        <v>0</v>
      </c>
      <c r="L30" s="217">
        <v>0</v>
      </c>
      <c r="M30" s="217">
        <v>0</v>
      </c>
      <c r="N30" s="217">
        <v>0</v>
      </c>
      <c r="O30" s="217">
        <v>0</v>
      </c>
      <c r="P30" s="217">
        <v>0</v>
      </c>
      <c r="Q30" s="217">
        <v>0</v>
      </c>
      <c r="R30" s="217">
        <v>0</v>
      </c>
      <c r="S30" s="217">
        <v>0</v>
      </c>
      <c r="T30" s="217">
        <f t="shared" si="1"/>
        <v>81748</v>
      </c>
      <c r="U30" s="204"/>
    </row>
    <row r="31" spans="2:21" ht="21" customHeight="1">
      <c r="B31" s="204"/>
      <c r="D31" s="346" t="s">
        <v>389</v>
      </c>
      <c r="E31" s="209" t="s">
        <v>275</v>
      </c>
      <c r="F31" s="218">
        <v>0</v>
      </c>
      <c r="G31" s="212">
        <v>0</v>
      </c>
      <c r="H31" s="212">
        <v>0</v>
      </c>
      <c r="I31" s="212">
        <v>0</v>
      </c>
      <c r="J31" s="212">
        <v>0</v>
      </c>
      <c r="K31" s="212">
        <v>0</v>
      </c>
      <c r="L31" s="212">
        <v>0</v>
      </c>
      <c r="M31" s="212">
        <v>0</v>
      </c>
      <c r="N31" s="212">
        <v>0</v>
      </c>
      <c r="O31" s="212">
        <v>0</v>
      </c>
      <c r="P31" s="212">
        <v>0</v>
      </c>
      <c r="Q31" s="212">
        <v>0</v>
      </c>
      <c r="R31" s="212">
        <v>0</v>
      </c>
      <c r="S31" s="212">
        <v>0</v>
      </c>
      <c r="T31" s="212">
        <f>SUM(F31:S31)</f>
        <v>0</v>
      </c>
      <c r="U31" s="204"/>
    </row>
    <row r="32" spans="2:21" ht="21" customHeight="1">
      <c r="B32" s="204"/>
      <c r="D32" s="347" t="s">
        <v>388</v>
      </c>
      <c r="E32" s="214" t="s">
        <v>276</v>
      </c>
      <c r="F32" s="215">
        <v>0</v>
      </c>
      <c r="G32" s="217">
        <v>0</v>
      </c>
      <c r="H32" s="217">
        <v>0</v>
      </c>
      <c r="I32" s="217">
        <v>0</v>
      </c>
      <c r="J32" s="217">
        <v>0</v>
      </c>
      <c r="K32" s="217">
        <v>0</v>
      </c>
      <c r="L32" s="217">
        <v>0</v>
      </c>
      <c r="M32" s="217">
        <v>0</v>
      </c>
      <c r="N32" s="217">
        <v>0</v>
      </c>
      <c r="O32" s="217">
        <v>0</v>
      </c>
      <c r="P32" s="217">
        <v>0</v>
      </c>
      <c r="Q32" s="217">
        <v>0</v>
      </c>
      <c r="R32" s="217">
        <v>0</v>
      </c>
      <c r="S32" s="217">
        <v>0</v>
      </c>
      <c r="T32" s="217">
        <f>SUM(F32:S32)</f>
        <v>0</v>
      </c>
      <c r="U32" s="204"/>
    </row>
    <row r="33" spans="2:21" ht="21" customHeight="1">
      <c r="B33" s="204"/>
      <c r="C33" s="213"/>
      <c r="D33" s="213" t="s">
        <v>256</v>
      </c>
      <c r="E33" s="214" t="s">
        <v>276</v>
      </c>
      <c r="F33" s="215">
        <v>5700</v>
      </c>
      <c r="G33" s="217">
        <v>0</v>
      </c>
      <c r="H33" s="217">
        <v>0</v>
      </c>
      <c r="I33" s="217">
        <v>0</v>
      </c>
      <c r="J33" s="217">
        <v>0</v>
      </c>
      <c r="K33" s="217">
        <v>0</v>
      </c>
      <c r="L33" s="217">
        <v>0</v>
      </c>
      <c r="M33" s="217">
        <v>0</v>
      </c>
      <c r="N33" s="217">
        <v>0</v>
      </c>
      <c r="O33" s="217">
        <v>0</v>
      </c>
      <c r="P33" s="217">
        <v>0</v>
      </c>
      <c r="Q33" s="217">
        <v>0</v>
      </c>
      <c r="R33" s="217">
        <v>0</v>
      </c>
      <c r="S33" s="217">
        <v>0</v>
      </c>
      <c r="T33" s="217">
        <f t="shared" si="1"/>
        <v>5700</v>
      </c>
      <c r="U33" s="204"/>
    </row>
    <row r="34" spans="2:21" ht="21" customHeight="1">
      <c r="B34" s="204"/>
      <c r="C34" s="201" t="s">
        <v>274</v>
      </c>
      <c r="E34" s="209" t="s">
        <v>275</v>
      </c>
      <c r="F34" s="218">
        <v>0</v>
      </c>
      <c r="G34" s="212">
        <v>267263</v>
      </c>
      <c r="H34" s="212">
        <v>6110</v>
      </c>
      <c r="I34" s="212">
        <v>0</v>
      </c>
      <c r="J34" s="212">
        <v>22254</v>
      </c>
      <c r="K34" s="212">
        <v>126318</v>
      </c>
      <c r="L34" s="212">
        <v>0</v>
      </c>
      <c r="M34" s="212">
        <v>40957</v>
      </c>
      <c r="N34" s="212">
        <v>12692</v>
      </c>
      <c r="O34" s="212">
        <v>165170</v>
      </c>
      <c r="P34" s="212">
        <v>10308</v>
      </c>
      <c r="Q34" s="212">
        <v>23426</v>
      </c>
      <c r="R34" s="212">
        <v>21839</v>
      </c>
      <c r="S34" s="212">
        <v>186273</v>
      </c>
      <c r="T34" s="212">
        <f t="shared" si="1"/>
        <v>882610</v>
      </c>
      <c r="U34" s="204"/>
    </row>
    <row r="35" spans="2:21" ht="21" customHeight="1">
      <c r="B35" s="204"/>
      <c r="D35" s="213"/>
      <c r="E35" s="214" t="s">
        <v>276</v>
      </c>
      <c r="F35" s="215">
        <v>12144</v>
      </c>
      <c r="G35" s="217">
        <v>100000</v>
      </c>
      <c r="H35" s="217">
        <v>6110</v>
      </c>
      <c r="I35" s="217">
        <v>0</v>
      </c>
      <c r="J35" s="217">
        <v>26281</v>
      </c>
      <c r="K35" s="217">
        <v>126318</v>
      </c>
      <c r="L35" s="217">
        <v>0</v>
      </c>
      <c r="M35" s="217">
        <v>69875</v>
      </c>
      <c r="N35" s="217">
        <v>20220</v>
      </c>
      <c r="O35" s="217">
        <v>161019</v>
      </c>
      <c r="P35" s="217">
        <v>18256</v>
      </c>
      <c r="Q35" s="217">
        <v>23426</v>
      </c>
      <c r="R35" s="217">
        <v>20412</v>
      </c>
      <c r="S35" s="217">
        <v>178617</v>
      </c>
      <c r="T35" s="217">
        <f t="shared" si="1"/>
        <v>762678</v>
      </c>
      <c r="U35" s="204"/>
    </row>
    <row r="36" spans="2:21" ht="21" customHeight="1">
      <c r="B36" s="204"/>
      <c r="D36" s="201" t="s">
        <v>286</v>
      </c>
      <c r="E36" s="209" t="s">
        <v>275</v>
      </c>
      <c r="F36" s="218">
        <v>0</v>
      </c>
      <c r="G36" s="212">
        <v>225679</v>
      </c>
      <c r="H36" s="212">
        <v>0</v>
      </c>
      <c r="I36" s="212">
        <v>0</v>
      </c>
      <c r="J36" s="212">
        <v>22254</v>
      </c>
      <c r="K36" s="212">
        <v>126318</v>
      </c>
      <c r="L36" s="212">
        <v>0</v>
      </c>
      <c r="M36" s="212">
        <v>24077</v>
      </c>
      <c r="N36" s="212">
        <v>10329</v>
      </c>
      <c r="O36" s="212">
        <v>165170</v>
      </c>
      <c r="P36" s="212">
        <v>9092</v>
      </c>
      <c r="Q36" s="212">
        <v>20549</v>
      </c>
      <c r="R36" s="212">
        <v>20412</v>
      </c>
      <c r="S36" s="212">
        <v>178617</v>
      </c>
      <c r="T36" s="212">
        <f t="shared" si="1"/>
        <v>802497</v>
      </c>
      <c r="U36" s="204"/>
    </row>
    <row r="37" spans="2:21" ht="21" customHeight="1">
      <c r="B37" s="204"/>
      <c r="D37" s="222" t="s">
        <v>300</v>
      </c>
      <c r="E37" s="214" t="s">
        <v>276</v>
      </c>
      <c r="F37" s="215">
        <v>0</v>
      </c>
      <c r="G37" s="217">
        <v>84441</v>
      </c>
      <c r="H37" s="217">
        <v>0</v>
      </c>
      <c r="I37" s="217">
        <v>0</v>
      </c>
      <c r="J37" s="217">
        <v>26281</v>
      </c>
      <c r="K37" s="217">
        <v>126318</v>
      </c>
      <c r="L37" s="217">
        <v>0</v>
      </c>
      <c r="M37" s="217">
        <v>36115</v>
      </c>
      <c r="N37" s="217">
        <v>15493</v>
      </c>
      <c r="O37" s="217">
        <v>161019</v>
      </c>
      <c r="P37" s="217">
        <v>15886</v>
      </c>
      <c r="Q37" s="217">
        <v>20549</v>
      </c>
      <c r="R37" s="217">
        <v>20412</v>
      </c>
      <c r="S37" s="217">
        <v>178617</v>
      </c>
      <c r="T37" s="217">
        <f t="shared" si="1"/>
        <v>685131</v>
      </c>
      <c r="U37" s="204"/>
    </row>
    <row r="38" spans="2:21" ht="21" customHeight="1">
      <c r="B38" s="204"/>
      <c r="D38" s="201" t="s">
        <v>286</v>
      </c>
      <c r="E38" s="209" t="s">
        <v>275</v>
      </c>
      <c r="F38" s="218">
        <v>0</v>
      </c>
      <c r="G38" s="212">
        <v>41584</v>
      </c>
      <c r="H38" s="212">
        <v>6110</v>
      </c>
      <c r="I38" s="212">
        <v>0</v>
      </c>
      <c r="J38" s="212">
        <v>0</v>
      </c>
      <c r="K38" s="212">
        <v>0</v>
      </c>
      <c r="L38" s="212">
        <v>0</v>
      </c>
      <c r="M38" s="212">
        <v>16880</v>
      </c>
      <c r="N38" s="212">
        <v>2363</v>
      </c>
      <c r="O38" s="212">
        <v>0</v>
      </c>
      <c r="P38" s="212">
        <v>1216</v>
      </c>
      <c r="Q38" s="212">
        <v>2877</v>
      </c>
      <c r="R38" s="212">
        <v>1427</v>
      </c>
      <c r="S38" s="212">
        <v>7656</v>
      </c>
      <c r="T38" s="212">
        <f t="shared" si="1"/>
        <v>80113</v>
      </c>
      <c r="U38" s="204"/>
    </row>
    <row r="39" spans="2:21" ht="21" customHeight="1">
      <c r="B39" s="204"/>
      <c r="D39" s="222" t="s">
        <v>301</v>
      </c>
      <c r="E39" s="214" t="s">
        <v>276</v>
      </c>
      <c r="F39" s="215">
        <v>0</v>
      </c>
      <c r="G39" s="217">
        <v>15559</v>
      </c>
      <c r="H39" s="217">
        <v>6110</v>
      </c>
      <c r="I39" s="217">
        <v>0</v>
      </c>
      <c r="J39" s="217">
        <v>0</v>
      </c>
      <c r="K39" s="217">
        <v>0</v>
      </c>
      <c r="L39" s="217">
        <v>0</v>
      </c>
      <c r="M39" s="217">
        <v>33760</v>
      </c>
      <c r="N39" s="217">
        <v>4727</v>
      </c>
      <c r="O39" s="217">
        <v>0</v>
      </c>
      <c r="P39" s="217">
        <v>2370</v>
      </c>
      <c r="Q39" s="217">
        <v>2877</v>
      </c>
      <c r="R39" s="217">
        <v>0</v>
      </c>
      <c r="S39" s="217">
        <v>0</v>
      </c>
      <c r="T39" s="217">
        <f t="shared" si="1"/>
        <v>65403</v>
      </c>
      <c r="U39" s="204"/>
    </row>
    <row r="40" spans="2:21" ht="21" customHeight="1">
      <c r="B40" s="204"/>
      <c r="C40" s="213"/>
      <c r="D40" s="213" t="s">
        <v>256</v>
      </c>
      <c r="E40" s="214" t="s">
        <v>276</v>
      </c>
      <c r="F40" s="215">
        <v>12144</v>
      </c>
      <c r="G40" s="217">
        <v>0</v>
      </c>
      <c r="H40" s="217">
        <v>0</v>
      </c>
      <c r="I40" s="217">
        <v>0</v>
      </c>
      <c r="J40" s="217">
        <v>0</v>
      </c>
      <c r="K40" s="217">
        <v>0</v>
      </c>
      <c r="L40" s="217">
        <v>0</v>
      </c>
      <c r="M40" s="217">
        <v>0</v>
      </c>
      <c r="N40" s="217">
        <v>0</v>
      </c>
      <c r="O40" s="217">
        <v>0</v>
      </c>
      <c r="P40" s="217">
        <v>0</v>
      </c>
      <c r="Q40" s="217">
        <v>0</v>
      </c>
      <c r="R40" s="217">
        <v>0</v>
      </c>
      <c r="S40" s="217">
        <v>0</v>
      </c>
      <c r="T40" s="217">
        <f t="shared" si="1"/>
        <v>12144</v>
      </c>
      <c r="U40" s="204"/>
    </row>
    <row r="41" spans="2:21" ht="21" customHeight="1">
      <c r="B41" s="204"/>
      <c r="C41" s="201" t="s">
        <v>280</v>
      </c>
      <c r="E41" s="209" t="s">
        <v>275</v>
      </c>
      <c r="F41" s="218">
        <v>0</v>
      </c>
      <c r="G41" s="212">
        <v>0</v>
      </c>
      <c r="H41" s="212">
        <v>0</v>
      </c>
      <c r="I41" s="212">
        <v>0</v>
      </c>
      <c r="J41" s="212">
        <v>0</v>
      </c>
      <c r="K41" s="212">
        <v>0</v>
      </c>
      <c r="L41" s="212">
        <v>0</v>
      </c>
      <c r="M41" s="212">
        <v>0</v>
      </c>
      <c r="N41" s="212">
        <v>0</v>
      </c>
      <c r="O41" s="212">
        <v>0</v>
      </c>
      <c r="P41" s="212">
        <v>0</v>
      </c>
      <c r="Q41" s="212">
        <v>0</v>
      </c>
      <c r="R41" s="212">
        <v>0</v>
      </c>
      <c r="S41" s="212">
        <v>0</v>
      </c>
      <c r="T41" s="212">
        <f t="shared" si="1"/>
        <v>0</v>
      </c>
      <c r="U41" s="204"/>
    </row>
    <row r="42" spans="2:21" ht="21" customHeight="1">
      <c r="B42" s="204"/>
      <c r="D42" s="213"/>
      <c r="E42" s="214" t="s">
        <v>276</v>
      </c>
      <c r="F42" s="215">
        <v>0</v>
      </c>
      <c r="G42" s="217">
        <v>0</v>
      </c>
      <c r="H42" s="217">
        <v>0</v>
      </c>
      <c r="I42" s="217">
        <v>0</v>
      </c>
      <c r="J42" s="217">
        <v>0</v>
      </c>
      <c r="K42" s="217">
        <v>0</v>
      </c>
      <c r="L42" s="217">
        <v>0</v>
      </c>
      <c r="M42" s="217">
        <v>0</v>
      </c>
      <c r="N42" s="217">
        <v>0</v>
      </c>
      <c r="O42" s="217">
        <v>0</v>
      </c>
      <c r="P42" s="217">
        <v>0</v>
      </c>
      <c r="Q42" s="217">
        <v>2625</v>
      </c>
      <c r="R42" s="217">
        <v>0</v>
      </c>
      <c r="S42" s="217">
        <v>0</v>
      </c>
      <c r="T42" s="217">
        <f t="shared" si="1"/>
        <v>2625</v>
      </c>
      <c r="U42" s="204"/>
    </row>
    <row r="43" spans="2:21" ht="21" customHeight="1">
      <c r="B43" s="204"/>
      <c r="D43" s="201" t="s">
        <v>285</v>
      </c>
      <c r="E43" s="209" t="s">
        <v>275</v>
      </c>
      <c r="F43" s="218">
        <v>0</v>
      </c>
      <c r="G43" s="212">
        <v>0</v>
      </c>
      <c r="H43" s="212">
        <v>0</v>
      </c>
      <c r="I43" s="212">
        <v>0</v>
      </c>
      <c r="J43" s="212">
        <v>0</v>
      </c>
      <c r="K43" s="212">
        <v>0</v>
      </c>
      <c r="L43" s="212">
        <v>0</v>
      </c>
      <c r="M43" s="212">
        <v>0</v>
      </c>
      <c r="N43" s="212">
        <v>0</v>
      </c>
      <c r="O43" s="212">
        <v>0</v>
      </c>
      <c r="P43" s="212">
        <v>0</v>
      </c>
      <c r="Q43" s="212">
        <v>0</v>
      </c>
      <c r="R43" s="212">
        <v>0</v>
      </c>
      <c r="S43" s="212">
        <v>0</v>
      </c>
      <c r="T43" s="212">
        <f t="shared" si="1"/>
        <v>0</v>
      </c>
      <c r="U43" s="204"/>
    </row>
    <row r="44" spans="2:21" ht="21" customHeight="1">
      <c r="B44" s="204"/>
      <c r="D44" s="213"/>
      <c r="E44" s="214" t="s">
        <v>276</v>
      </c>
      <c r="F44" s="215">
        <v>0</v>
      </c>
      <c r="G44" s="217">
        <v>0</v>
      </c>
      <c r="H44" s="217">
        <v>0</v>
      </c>
      <c r="I44" s="217">
        <v>0</v>
      </c>
      <c r="J44" s="217">
        <v>0</v>
      </c>
      <c r="K44" s="217">
        <v>0</v>
      </c>
      <c r="L44" s="217">
        <v>0</v>
      </c>
      <c r="M44" s="217">
        <v>0</v>
      </c>
      <c r="N44" s="217">
        <v>0</v>
      </c>
      <c r="O44" s="217">
        <v>0</v>
      </c>
      <c r="P44" s="217">
        <v>0</v>
      </c>
      <c r="Q44" s="217">
        <v>0</v>
      </c>
      <c r="R44" s="217">
        <v>0</v>
      </c>
      <c r="S44" s="217">
        <v>0</v>
      </c>
      <c r="T44" s="217">
        <f t="shared" si="1"/>
        <v>0</v>
      </c>
      <c r="U44" s="204"/>
    </row>
    <row r="45" spans="2:21" ht="21" customHeight="1">
      <c r="B45" s="220"/>
      <c r="C45" s="213"/>
      <c r="D45" s="213" t="s">
        <v>256</v>
      </c>
      <c r="E45" s="214" t="s">
        <v>276</v>
      </c>
      <c r="F45" s="215">
        <v>0</v>
      </c>
      <c r="G45" s="217">
        <v>0</v>
      </c>
      <c r="H45" s="217">
        <v>0</v>
      </c>
      <c r="I45" s="217">
        <v>0</v>
      </c>
      <c r="J45" s="217">
        <v>0</v>
      </c>
      <c r="K45" s="217">
        <v>0</v>
      </c>
      <c r="L45" s="217">
        <v>0</v>
      </c>
      <c r="M45" s="217">
        <v>0</v>
      </c>
      <c r="N45" s="217">
        <v>0</v>
      </c>
      <c r="O45" s="217">
        <v>0</v>
      </c>
      <c r="P45" s="217">
        <v>0</v>
      </c>
      <c r="Q45" s="217">
        <v>2625</v>
      </c>
      <c r="R45" s="217">
        <v>0</v>
      </c>
      <c r="S45" s="217">
        <v>0</v>
      </c>
      <c r="T45" s="217">
        <f t="shared" si="1"/>
        <v>2625</v>
      </c>
      <c r="U45" s="204"/>
    </row>
    <row r="46" spans="2:21" ht="21" customHeight="1">
      <c r="B46" s="204" t="s">
        <v>302</v>
      </c>
      <c r="E46" s="209" t="s">
        <v>275</v>
      </c>
      <c r="F46" s="218">
        <v>1029112</v>
      </c>
      <c r="G46" s="212">
        <v>648104</v>
      </c>
      <c r="H46" s="212">
        <v>696925</v>
      </c>
      <c r="I46" s="212">
        <v>302446</v>
      </c>
      <c r="J46" s="212">
        <v>999765</v>
      </c>
      <c r="K46" s="212">
        <v>419420</v>
      </c>
      <c r="L46" s="212">
        <v>118827</v>
      </c>
      <c r="M46" s="212">
        <v>188350</v>
      </c>
      <c r="N46" s="212">
        <v>112735</v>
      </c>
      <c r="O46" s="212">
        <v>346336</v>
      </c>
      <c r="P46" s="212">
        <v>25865</v>
      </c>
      <c r="Q46" s="212">
        <v>69992</v>
      </c>
      <c r="R46" s="212">
        <v>162323</v>
      </c>
      <c r="S46" s="212">
        <v>403129</v>
      </c>
      <c r="T46" s="212">
        <f t="shared" si="1"/>
        <v>5523329</v>
      </c>
      <c r="U46" s="204"/>
    </row>
    <row r="47" spans="2:21" ht="21" customHeight="1">
      <c r="B47" s="220"/>
      <c r="C47" s="213"/>
      <c r="D47" s="213"/>
      <c r="E47" s="214" t="s">
        <v>276</v>
      </c>
      <c r="F47" s="215">
        <v>843358</v>
      </c>
      <c r="G47" s="217">
        <v>459271</v>
      </c>
      <c r="H47" s="217">
        <v>1552908</v>
      </c>
      <c r="I47" s="217">
        <v>769964</v>
      </c>
      <c r="J47" s="217">
        <v>791688</v>
      </c>
      <c r="K47" s="217">
        <v>273554</v>
      </c>
      <c r="L47" s="217">
        <v>177686</v>
      </c>
      <c r="M47" s="217">
        <v>349346</v>
      </c>
      <c r="N47" s="217">
        <v>253328</v>
      </c>
      <c r="O47" s="217">
        <v>370078</v>
      </c>
      <c r="P47" s="217">
        <v>72524</v>
      </c>
      <c r="Q47" s="217">
        <v>115676</v>
      </c>
      <c r="R47" s="217">
        <v>80000</v>
      </c>
      <c r="S47" s="217">
        <v>312343</v>
      </c>
      <c r="T47" s="217">
        <f t="shared" si="1"/>
        <v>6421724</v>
      </c>
      <c r="U47" s="204"/>
    </row>
    <row r="48" spans="2:21" ht="21" customHeight="1">
      <c r="B48" s="245"/>
      <c r="C48" s="250" t="s">
        <v>305</v>
      </c>
      <c r="D48" s="241"/>
      <c r="E48" s="209" t="s">
        <v>275</v>
      </c>
      <c r="F48" s="242">
        <v>0</v>
      </c>
      <c r="G48" s="221">
        <v>0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  <c r="O48" s="221">
        <v>0</v>
      </c>
      <c r="P48" s="221">
        <v>0</v>
      </c>
      <c r="Q48" s="221">
        <v>0</v>
      </c>
      <c r="R48" s="221">
        <v>0</v>
      </c>
      <c r="S48" s="221">
        <v>0</v>
      </c>
      <c r="T48" s="221">
        <f t="shared" si="1"/>
        <v>0</v>
      </c>
      <c r="U48" s="204"/>
    </row>
    <row r="49" spans="2:21" ht="21" customHeight="1">
      <c r="B49" s="249"/>
      <c r="C49" s="213"/>
      <c r="D49" s="213"/>
      <c r="E49" s="214" t="s">
        <v>276</v>
      </c>
      <c r="F49" s="246">
        <v>0</v>
      </c>
      <c r="G49" s="247">
        <v>0</v>
      </c>
      <c r="H49" s="247">
        <v>0</v>
      </c>
      <c r="I49" s="247">
        <v>0</v>
      </c>
      <c r="J49" s="247">
        <v>0</v>
      </c>
      <c r="K49" s="247">
        <v>0</v>
      </c>
      <c r="L49" s="247">
        <v>0</v>
      </c>
      <c r="M49" s="247">
        <v>0</v>
      </c>
      <c r="N49" s="247">
        <v>0</v>
      </c>
      <c r="O49" s="247">
        <v>0</v>
      </c>
      <c r="P49" s="247">
        <v>0</v>
      </c>
      <c r="Q49" s="247">
        <v>0</v>
      </c>
      <c r="R49" s="247">
        <v>0</v>
      </c>
      <c r="S49" s="247">
        <v>0</v>
      </c>
      <c r="T49" s="248">
        <f t="shared" si="1"/>
        <v>0</v>
      </c>
      <c r="U49" s="204"/>
    </row>
    <row r="50" spans="2:21" ht="21" customHeight="1" thickBot="1">
      <c r="B50" s="207" t="s">
        <v>303</v>
      </c>
      <c r="C50" s="202"/>
      <c r="D50" s="202"/>
      <c r="E50" s="202"/>
      <c r="F50" s="223">
        <v>56388</v>
      </c>
      <c r="G50" s="224">
        <v>236875</v>
      </c>
      <c r="H50" s="224">
        <v>855983</v>
      </c>
      <c r="I50" s="224">
        <v>467518</v>
      </c>
      <c r="J50" s="224">
        <v>50336</v>
      </c>
      <c r="K50" s="224">
        <v>0</v>
      </c>
      <c r="L50" s="224">
        <v>70382</v>
      </c>
      <c r="M50" s="224">
        <v>160996</v>
      </c>
      <c r="N50" s="224">
        <v>140593</v>
      </c>
      <c r="O50" s="224">
        <v>28949</v>
      </c>
      <c r="P50" s="224">
        <v>46659</v>
      </c>
      <c r="Q50" s="224">
        <v>45684</v>
      </c>
      <c r="R50" s="224">
        <v>0</v>
      </c>
      <c r="S50" s="224">
        <v>28000</v>
      </c>
      <c r="T50" s="224">
        <f t="shared" si="1"/>
        <v>2188363</v>
      </c>
      <c r="U50" s="204"/>
    </row>
    <row r="51" spans="6:20" ht="17.25"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</row>
    <row r="52" spans="6:20" ht="17.25">
      <c r="F52" s="225"/>
      <c r="G52" s="225"/>
      <c r="H52" s="225"/>
      <c r="I52" s="225"/>
      <c r="J52" s="225"/>
      <c r="K52" s="225"/>
      <c r="L52" s="225"/>
      <c r="M52" s="225"/>
      <c r="N52" s="225"/>
      <c r="O52" s="225"/>
      <c r="P52" s="225"/>
      <c r="Q52" s="225"/>
      <c r="R52" s="225"/>
      <c r="S52" s="225"/>
      <c r="T52" s="225"/>
    </row>
  </sheetData>
  <printOptions/>
  <pageMargins left="0.7874015748031497" right="0.2362204724409449" top="0.7874015748031497" bottom="0.7086614173228347" header="0.5118110236220472" footer="0.5118110236220472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2006-01-16T00:49:02Z</cp:lastPrinted>
  <dcterms:created xsi:type="dcterms:W3CDTF">2000-11-09T07:23:50Z</dcterms:created>
  <dcterms:modified xsi:type="dcterms:W3CDTF">2008-02-07T02:48:10Z</dcterms:modified>
  <cp:category/>
  <cp:version/>
  <cp:contentType/>
  <cp:contentStatus/>
</cp:coreProperties>
</file>