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15480" windowHeight="11055" activeTab="1"/>
  </bookViews>
  <sheets>
    <sheet name="グループホーム" sheetId="1" r:id="rId1"/>
    <sheet name="施設入所（２０歳以上）" sheetId="2" r:id="rId2"/>
  </sheets>
  <definedNames>
    <definedName name="_xlnm.Print_Area" localSheetId="0">'グループホーム'!$A$1:$L$38</definedName>
    <definedName name="_xlnm.Print_Area" localSheetId="1">'施設入所（２０歳以上）'!$A$1:$L$48</definedName>
  </definedNames>
  <calcPr fullCalcOnLoad="1"/>
</workbook>
</file>

<file path=xl/sharedStrings.xml><?xml version="1.0" encoding="utf-8"?>
<sst xmlns="http://schemas.openxmlformats.org/spreadsheetml/2006/main" count="78" uniqueCount="44">
  <si>
    <t>１　グループホームで暮らす方の場合</t>
  </si>
  <si>
    <t>☆　個別減免を受ける場合の月額負担上限額の試算シート</t>
  </si>
  <si>
    <t>①　フローチャートの月額負担上限額の認定区分に基づき、低所得１の場合は
　１、低所得２の場合は２を認定所得区分に入力してください。</t>
  </si>
  <si>
    <t>認定所得区分</t>
  </si>
  <si>
    <t>②　障害者本人の収入等の状況（月額）を項目別に入力してください。</t>
  </si>
  <si>
    <t>◇ 特定目的収入･･･国、地方公共団体等から特定の目的に充てるために支給されるもの</t>
  </si>
  <si>
    <t>　　　・地方公共団体又はその長から家賃補助として支給される手当として、実際の家賃額を超えない額</t>
  </si>
  <si>
    <t>　　　・地方公共団体から医療費の自己負担分として支給される額</t>
  </si>
  <si>
    <t>　　　・原子爆弾被爆者に対する援護に関する法律により支給される医療特別手当及び特別手当のうち、
　　　　生活保護基準の放射線障害者加算に相当する額</t>
  </si>
  <si>
    <t>　　　・生活保護法において収入として認定されないこととされている収入</t>
  </si>
  <si>
    <t>◇ 就労収入･･･就労等により得た収入</t>
  </si>
  <si>
    <t>　　　・工賃等の就労収入</t>
  </si>
  <si>
    <t>◇ 年金等収入･･･国により稼得能力の補填として給付される収入</t>
  </si>
  <si>
    <t>　　　・障害年金等（障害基礎年金、障害厚生年金、障害共済年金、老齢年金、遺族年金等の公的年金、
　　　　　　　　　　障害補償年金等労災保険法に基づく給付等）</t>
  </si>
  <si>
    <t>　　　・特別障害者手当等（特別障害者手当、障害児福祉手当、経過的福祉手当）</t>
  </si>
  <si>
    <t>◇ その他収入･･･特定目的収入、稼得等収入以外のすべての収入</t>
  </si>
  <si>
    <t>　　　・不動産等による家賃収入</t>
  </si>
  <si>
    <t>　　　・地方公共団体から支給される手当等</t>
  </si>
  <si>
    <t>　　　・親からの仕送り</t>
  </si>
  <si>
    <t>　　　・上記以外の収入</t>
  </si>
  <si>
    <t>◇ 必要経費</t>
  </si>
  <si>
    <t>　　　・租税の課税額</t>
  </si>
  <si>
    <t>　　　・社会保険料</t>
  </si>
  <si>
    <t>収入内訳等</t>
  </si>
  <si>
    <t>特定目的収入
A</t>
  </si>
  <si>
    <t>就労収入
B</t>
  </si>
  <si>
    <t>年金等収入
C</t>
  </si>
  <si>
    <t>その他収入
D</t>
  </si>
  <si>
    <t>必要経費
E</t>
  </si>
  <si>
    <t>定率負担6000円以降割合加算分</t>
  </si>
  <si>
    <t>Ａ　個別減免を受ける場合の月額負担上限額は以下の額になります。</t>
  </si>
  <si>
    <t>２ 入所施設で暮らす方（２０歳以上）の場合</t>
  </si>
  <si>
    <t>Ａ　個別減免を受ける場合の月額負担上限額</t>
  </si>
  <si>
    <t>試算表</t>
  </si>
  <si>
    <t>Ｂ　食費の負担限度額・補足給付額</t>
  </si>
  <si>
    <t>20歳以上６０歳未満
（障害基礎年金1級受給者除く）</t>
  </si>
  <si>
    <t>20歳以上60歳未満
（障害基礎年金1級受給者）
６０歳以上６５歳未満
６５歳以上療護施設入所者</t>
  </si>
  <si>
    <t>６５歳以上
（療護施設入所者除く）</t>
  </si>
  <si>
    <t>Ｂ　食費の負担限度額（月額）は以下の額になります。</t>
  </si>
  <si>
    <t>補足給付額（月額）</t>
  </si>
  <si>
    <t>認定収入額</t>
  </si>
  <si>
    <t>認定月収額</t>
  </si>
  <si>
    <r>
      <t xml:space="preserve">必要経費控除後
</t>
    </r>
    <r>
      <rPr>
        <sz val="10"/>
        <rFont val="HG丸ｺﾞｼｯｸM-PRO"/>
        <family val="3"/>
      </rPr>
      <t>(D→Ｃ→Ｂの順にＥを控除）</t>
    </r>
  </si>
  <si>
    <r>
      <t xml:space="preserve">必要経費控除後
</t>
    </r>
    <r>
      <rPr>
        <sz val="10"/>
        <rFont val="HG丸ｺﾞｼｯｸM-PRO"/>
        <family val="3"/>
      </rPr>
      <t>(D→Ｃ→Ｂの順にＥを控除）</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</si>
</sst>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低&quot;&quot;所&quot;&quot;得&quot;#"/>
    <numFmt numFmtId="179" formatCode="#,##0_);[Red]\(#,##0\)"/>
    <numFmt numFmtId="180" formatCode="&quot;Yes&quot;;&quot;Yes&quot;;&quot;No&quot;"/>
    <numFmt numFmtId="181" formatCode="&quot;True&quot;;&quot;True&quot;;&quot;False&quot;"/>
    <numFmt numFmtId="182" formatCode="&quot;On&quot;;&quot;On&quot;;&quot;Off&quot;"/>
    <numFmt numFmtId="183" formatCode="[$€-2]\ #,##0.00_);[Red]\([$€-2]\ #,##0.0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2"/>
      <name val="HG丸ｺﾞｼｯｸM-PRO"/>
      <family val="3"/>
    </font>
    <font>
      <sz val="11"/>
      <name val="HG丸ｺﾞｼｯｸM-PRO"/>
      <family val="3"/>
    </font>
    <font>
      <sz val="18"/>
      <name val="HG丸ｺﾞｼｯｸM-PRO"/>
      <family val="3"/>
    </font>
    <font>
      <sz val="20"/>
      <color indexed="10"/>
      <name val="HG丸ｺﾞｼｯｸM-PRO"/>
      <family val="3"/>
    </font>
    <font>
      <sz val="22"/>
      <color indexed="10"/>
      <name val="HG丸ｺﾞｼｯｸM-PRO"/>
      <family val="3"/>
    </font>
    <font>
      <sz val="14"/>
      <name val="HG丸ｺﾞｼｯｸM-PRO"/>
      <family val="3"/>
    </font>
    <font>
      <sz val="12"/>
      <name val="HG丸ｺﾞｼｯｸM-PRO"/>
      <family val="3"/>
    </font>
    <font>
      <sz val="18"/>
      <color indexed="10"/>
      <name val="HG丸ｺﾞｼｯｸM-PRO"/>
      <family val="3"/>
    </font>
    <font>
      <sz val="11"/>
      <color indexed="10"/>
      <name val="HG丸ｺﾞｼｯｸM-PRO"/>
      <family val="3"/>
    </font>
    <font>
      <sz val="10"/>
      <name val="HG丸ｺﾞｼｯｸM-PRO"/>
      <family val="3"/>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s>
  <borders count="46">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double"/>
      <top style="medium"/>
      <bottom style="thin"/>
    </border>
    <border>
      <left style="medium"/>
      <right>
        <color indexed="63"/>
      </right>
      <top style="thin"/>
      <bottom style="medium"/>
    </border>
    <border>
      <left style="double"/>
      <right style="thin"/>
      <top style="thin"/>
      <bottom style="medium"/>
    </border>
    <border>
      <left style="thin"/>
      <right style="double"/>
      <top style="thin"/>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dashed"/>
      <right style="dashed"/>
      <top style="dashed"/>
      <bottom style="dashed"/>
    </border>
    <border>
      <left>
        <color indexed="63"/>
      </left>
      <right style="medium"/>
      <top style="thin"/>
      <bottom style="medium"/>
    </border>
    <border>
      <left>
        <color indexed="63"/>
      </left>
      <right>
        <color indexed="63"/>
      </right>
      <top style="thin"/>
      <bottom style="medium"/>
    </border>
    <border>
      <left>
        <color indexed="63"/>
      </left>
      <right style="double"/>
      <top style="thin"/>
      <bottom style="medium"/>
    </border>
    <border diagonalUp="1">
      <left style="double"/>
      <right>
        <color indexed="63"/>
      </right>
      <top style="medium"/>
      <bottom style="medium"/>
      <diagonal style="thin"/>
    </border>
    <border diagonalUp="1">
      <left>
        <color indexed="63"/>
      </left>
      <right style="medium"/>
      <top style="medium"/>
      <bottom style="medium"/>
      <diagonal style="thin"/>
    </border>
    <border diagonalUp="1">
      <left style="double"/>
      <right>
        <color indexed="63"/>
      </right>
      <top style="thin"/>
      <bottom style="medium"/>
      <diagonal style="thin"/>
    </border>
    <border diagonalUp="1">
      <left>
        <color indexed="63"/>
      </left>
      <right style="medium"/>
      <top style="thin"/>
      <bottom style="medium"/>
      <diagonal style="thin"/>
    </border>
    <border>
      <left style="double"/>
      <right>
        <color indexed="63"/>
      </right>
      <top style="hair"/>
      <bottom>
        <color indexed="63"/>
      </bottom>
    </border>
    <border>
      <left>
        <color indexed="63"/>
      </left>
      <right style="medium"/>
      <top style="hair"/>
      <bottom>
        <color indexed="63"/>
      </bottom>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color indexed="63"/>
      </left>
      <right style="medium"/>
      <top style="medium"/>
      <bottom style="medium"/>
    </border>
    <border>
      <left style="double"/>
      <right>
        <color indexed="63"/>
      </right>
      <top style="hair"/>
      <bottom style="medium"/>
    </border>
    <border>
      <left>
        <color indexed="63"/>
      </left>
      <right style="medium"/>
      <top style="hair"/>
      <bottom style="medium"/>
    </border>
    <border>
      <left style="double"/>
      <right>
        <color indexed="63"/>
      </right>
      <top style="medium"/>
      <bottom style="thin"/>
    </border>
    <border>
      <left style="double"/>
      <right>
        <color indexed="63"/>
      </right>
      <top style="thin"/>
      <bottom style="medium"/>
    </border>
    <border>
      <left>
        <color indexed="63"/>
      </left>
      <right style="double"/>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style="dashed"/>
      <top style="dashed"/>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6">
    <xf numFmtId="0" fontId="0" fillId="0" borderId="0" xfId="0"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10" fillId="2" borderId="0" xfId="0" applyFont="1" applyFill="1" applyAlignment="1">
      <alignment horizontal="right"/>
    </xf>
    <xf numFmtId="0" fontId="10" fillId="3" borderId="1"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3" borderId="2"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10" fillId="4" borderId="12" xfId="0" applyFont="1" applyFill="1" applyBorder="1" applyAlignment="1">
      <alignment vertical="center"/>
    </xf>
    <xf numFmtId="0" fontId="5" fillId="4" borderId="13" xfId="0" applyFont="1" applyFill="1" applyBorder="1" applyAlignment="1">
      <alignment vertical="center"/>
    </xf>
    <xf numFmtId="0" fontId="5" fillId="4" borderId="3" xfId="0" applyFont="1" applyFill="1" applyBorder="1" applyAlignment="1">
      <alignment vertical="center"/>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176" fontId="10" fillId="2" borderId="16" xfId="17" applyNumberFormat="1" applyFont="1" applyFill="1" applyBorder="1" applyAlignment="1">
      <alignment vertical="center"/>
    </xf>
    <xf numFmtId="176" fontId="10" fillId="2" borderId="17" xfId="17" applyNumberFormat="1" applyFont="1" applyFill="1" applyBorder="1" applyAlignment="1">
      <alignment vertical="center"/>
    </xf>
    <xf numFmtId="176" fontId="10" fillId="2" borderId="18" xfId="17" applyNumberFormat="1" applyFont="1" applyFill="1" applyBorder="1" applyAlignment="1">
      <alignment vertical="center"/>
    </xf>
    <xf numFmtId="176" fontId="10" fillId="5" borderId="16" xfId="17" applyNumberFormat="1" applyFont="1" applyFill="1" applyBorder="1" applyAlignment="1">
      <alignment vertical="center"/>
    </xf>
    <xf numFmtId="176" fontId="10" fillId="5" borderId="17" xfId="17" applyNumberFormat="1" applyFont="1" applyFill="1" applyBorder="1" applyAlignment="1">
      <alignment vertical="center"/>
    </xf>
    <xf numFmtId="176" fontId="10" fillId="5" borderId="18" xfId="17" applyNumberFormat="1" applyFont="1" applyFill="1" applyBorder="1" applyAlignment="1">
      <alignment vertical="center"/>
    </xf>
    <xf numFmtId="176" fontId="10" fillId="2" borderId="19" xfId="17" applyNumberFormat="1" applyFont="1" applyFill="1" applyBorder="1" applyAlignment="1">
      <alignment vertical="center" wrapText="1"/>
    </xf>
    <xf numFmtId="176" fontId="10" fillId="2" borderId="20" xfId="17" applyNumberFormat="1" applyFont="1" applyFill="1" applyBorder="1" applyAlignment="1">
      <alignment vertical="center"/>
    </xf>
    <xf numFmtId="176" fontId="10" fillId="2" borderId="0" xfId="17" applyNumberFormat="1" applyFont="1" applyFill="1" applyBorder="1" applyAlignment="1">
      <alignment vertical="center"/>
    </xf>
    <xf numFmtId="176" fontId="10" fillId="2" borderId="0" xfId="17" applyNumberFormat="1" applyFont="1" applyFill="1" applyBorder="1" applyAlignment="1">
      <alignment vertical="center"/>
    </xf>
    <xf numFmtId="0" fontId="0" fillId="0" borderId="0" xfId="0" applyBorder="1" applyAlignment="1">
      <alignment vertical="center"/>
    </xf>
    <xf numFmtId="0" fontId="11" fillId="2" borderId="0" xfId="0" applyFont="1" applyFill="1" applyAlignment="1">
      <alignment vertical="center"/>
    </xf>
    <xf numFmtId="177" fontId="10" fillId="2" borderId="0" xfId="17" applyNumberFormat="1" applyFont="1" applyFill="1" applyBorder="1" applyAlignment="1">
      <alignment horizontal="center" vertical="center"/>
    </xf>
    <xf numFmtId="0" fontId="12" fillId="2" borderId="0" xfId="0" applyFont="1" applyFill="1" applyAlignment="1">
      <alignment vertical="center"/>
    </xf>
    <xf numFmtId="0" fontId="8"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176" fontId="10" fillId="2" borderId="0" xfId="17" applyNumberFormat="1" applyFont="1" applyFill="1" applyBorder="1" applyAlignment="1">
      <alignment horizontal="center" vertical="center"/>
    </xf>
    <xf numFmtId="0" fontId="5" fillId="4" borderId="2" xfId="0" applyFont="1" applyFill="1" applyBorder="1" applyAlignment="1">
      <alignment vertical="center"/>
    </xf>
    <xf numFmtId="0" fontId="5" fillId="2" borderId="21" xfId="0" applyFont="1" applyFill="1" applyBorder="1" applyAlignment="1">
      <alignment vertical="center" wrapText="1"/>
    </xf>
    <xf numFmtId="0" fontId="0" fillId="0" borderId="0" xfId="0" applyAlignment="1">
      <alignment vertical="center"/>
    </xf>
    <xf numFmtId="179" fontId="10" fillId="2" borderId="22" xfId="17" applyNumberFormat="1" applyFont="1" applyFill="1" applyBorder="1" applyAlignment="1">
      <alignment horizontal="center" vertical="center"/>
    </xf>
    <xf numFmtId="177" fontId="10" fillId="2" borderId="16" xfId="17" applyNumberFormat="1" applyFont="1" applyFill="1" applyBorder="1" applyAlignment="1">
      <alignment horizontal="center" vertical="center"/>
    </xf>
    <xf numFmtId="177" fontId="10" fillId="2" borderId="23" xfId="17" applyNumberFormat="1"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3" xfId="0" applyFont="1" applyFill="1" applyBorder="1" applyAlignment="1">
      <alignment horizontal="center" vertical="center" wrapText="1"/>
    </xf>
    <xf numFmtId="176" fontId="10" fillId="2" borderId="24" xfId="17" applyNumberFormat="1" applyFont="1" applyFill="1" applyBorder="1" applyAlignment="1">
      <alignment vertical="center"/>
    </xf>
    <xf numFmtId="0" fontId="0" fillId="0" borderId="25" xfId="0" applyBorder="1" applyAlignment="1">
      <alignment vertical="center"/>
    </xf>
    <xf numFmtId="176" fontId="10" fillId="5" borderId="24" xfId="17" applyNumberFormat="1" applyFont="1" applyFill="1" applyBorder="1" applyAlignment="1">
      <alignment vertical="center"/>
    </xf>
    <xf numFmtId="0" fontId="0" fillId="5" borderId="25" xfId="0" applyFill="1" applyBorder="1" applyAlignment="1">
      <alignment vertical="center"/>
    </xf>
    <xf numFmtId="176" fontId="10" fillId="5" borderId="26" xfId="17" applyNumberFormat="1" applyFont="1" applyFill="1" applyBorder="1" applyAlignment="1">
      <alignment vertical="center"/>
    </xf>
    <xf numFmtId="176" fontId="10" fillId="5" borderId="27" xfId="17" applyNumberFormat="1" applyFont="1" applyFill="1" applyBorder="1" applyAlignment="1">
      <alignment vertical="center"/>
    </xf>
    <xf numFmtId="176" fontId="10" fillId="2" borderId="28" xfId="17" applyNumberFormat="1" applyFont="1" applyFill="1" applyBorder="1" applyAlignment="1">
      <alignment vertical="center"/>
    </xf>
    <xf numFmtId="176" fontId="10" fillId="2" borderId="29" xfId="17" applyNumberFormat="1" applyFont="1" applyFill="1" applyBorder="1" applyAlignment="1">
      <alignment vertical="center"/>
    </xf>
    <xf numFmtId="0" fontId="8" fillId="2" borderId="0" xfId="0" applyFont="1" applyFill="1" applyAlignment="1">
      <alignment horizontal="center" vertical="center"/>
    </xf>
    <xf numFmtId="0" fontId="6" fillId="2" borderId="0" xfId="0" applyFont="1" applyFill="1" applyAlignment="1">
      <alignment horizontal="left" vertical="center" wrapText="1"/>
    </xf>
    <xf numFmtId="176" fontId="5" fillId="2" borderId="30" xfId="17" applyNumberFormat="1" applyFont="1" applyFill="1" applyBorder="1" applyAlignment="1" applyProtection="1">
      <alignment horizontal="right" vertical="center"/>
      <protection locked="0"/>
    </xf>
    <xf numFmtId="176" fontId="5" fillId="2" borderId="31" xfId="17" applyNumberFormat="1" applyFont="1" applyFill="1" applyBorder="1" applyAlignment="1" applyProtection="1">
      <alignment horizontal="right" vertical="center"/>
      <protection locked="0"/>
    </xf>
    <xf numFmtId="176" fontId="5" fillId="2" borderId="32" xfId="17" applyNumberFormat="1" applyFont="1" applyFill="1" applyBorder="1" applyAlignment="1" applyProtection="1">
      <alignment horizontal="right" vertical="center"/>
      <protection locked="0"/>
    </xf>
    <xf numFmtId="176" fontId="5" fillId="2" borderId="33" xfId="17" applyNumberFormat="1" applyFont="1" applyFill="1" applyBorder="1" applyAlignment="1" applyProtection="1">
      <alignment horizontal="right" vertical="center"/>
      <protection locked="0"/>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xf>
    <xf numFmtId="176" fontId="5" fillId="2" borderId="34" xfId="17" applyNumberFormat="1" applyFont="1" applyFill="1" applyBorder="1" applyAlignment="1" applyProtection="1">
      <alignment horizontal="right" vertical="center"/>
      <protection locked="0"/>
    </xf>
    <xf numFmtId="176" fontId="5" fillId="2" borderId="35" xfId="17" applyNumberFormat="1" applyFont="1" applyFill="1" applyBorder="1" applyAlignment="1" applyProtection="1">
      <alignment horizontal="right" vertical="center"/>
      <protection locked="0"/>
    </xf>
    <xf numFmtId="0" fontId="9" fillId="2" borderId="19" xfId="0" applyFont="1" applyFill="1" applyBorder="1" applyAlignment="1">
      <alignment horizontal="center" vertical="center"/>
    </xf>
    <xf numFmtId="0" fontId="9" fillId="2" borderId="36" xfId="0" applyFont="1" applyFill="1" applyBorder="1" applyAlignment="1">
      <alignment horizontal="center" vertical="center"/>
    </xf>
    <xf numFmtId="178" fontId="5" fillId="2" borderId="19" xfId="0" applyNumberFormat="1" applyFont="1" applyFill="1" applyBorder="1" applyAlignment="1" applyProtection="1">
      <alignment horizontal="center" vertical="center"/>
      <protection locked="0"/>
    </xf>
    <xf numFmtId="178" fontId="5" fillId="2" borderId="36" xfId="0" applyNumberFormat="1" applyFont="1" applyFill="1" applyBorder="1" applyAlignment="1" applyProtection="1">
      <alignment horizontal="center" vertical="center"/>
      <protection locked="0"/>
    </xf>
    <xf numFmtId="176" fontId="5" fillId="2" borderId="37" xfId="17" applyNumberFormat="1" applyFont="1" applyFill="1" applyBorder="1" applyAlignment="1" applyProtection="1">
      <alignment horizontal="right" vertical="center"/>
      <protection locked="0"/>
    </xf>
    <xf numFmtId="176" fontId="5" fillId="2" borderId="38" xfId="17" applyNumberFormat="1" applyFont="1" applyFill="1" applyBorder="1" applyAlignment="1" applyProtection="1">
      <alignment horizontal="right" vertical="center"/>
      <protection locked="0"/>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5" xfId="0" applyFont="1" applyFill="1" applyBorder="1" applyAlignment="1">
      <alignment horizontal="left" vertical="center" wrapText="1"/>
    </xf>
    <xf numFmtId="0" fontId="10" fillId="4" borderId="39" xfId="0" applyFont="1" applyFill="1" applyBorder="1" applyAlignment="1">
      <alignment horizontal="center" vertical="center" wrapText="1"/>
    </xf>
    <xf numFmtId="0" fontId="10" fillId="4" borderId="3" xfId="0" applyFont="1" applyFill="1" applyBorder="1" applyAlignment="1">
      <alignment horizontal="center" vertical="center"/>
    </xf>
    <xf numFmtId="176" fontId="10" fillId="2" borderId="40" xfId="17" applyNumberFormat="1" applyFont="1" applyFill="1" applyBorder="1" applyAlignment="1">
      <alignment vertical="center"/>
    </xf>
    <xf numFmtId="176" fontId="10" fillId="2" borderId="23" xfId="17" applyNumberFormat="1" applyFont="1" applyFill="1" applyBorder="1" applyAlignment="1">
      <alignment vertical="center"/>
    </xf>
    <xf numFmtId="0" fontId="10" fillId="3" borderId="2" xfId="0" applyFont="1" applyFill="1" applyBorder="1" applyAlignment="1">
      <alignment horizontal="center" vertical="center" wrapText="1"/>
    </xf>
    <xf numFmtId="0" fontId="0" fillId="0" borderId="41" xfId="0" applyBorder="1" applyAlignment="1">
      <alignment vertical="center"/>
    </xf>
    <xf numFmtId="176" fontId="10" fillId="2" borderId="16" xfId="17" applyNumberFormat="1" applyFont="1" applyFill="1" applyBorder="1" applyAlignment="1">
      <alignment horizontal="center" vertical="center"/>
    </xf>
    <xf numFmtId="176" fontId="10" fillId="2" borderId="23" xfId="17" applyNumberFormat="1" applyFont="1" applyFill="1" applyBorder="1" applyAlignment="1">
      <alignment horizontal="center" vertical="center"/>
    </xf>
    <xf numFmtId="176" fontId="10" fillId="2" borderId="24" xfId="17" applyNumberFormat="1" applyFont="1" applyFill="1" applyBorder="1" applyAlignment="1">
      <alignment horizontal="center" vertical="center"/>
    </xf>
    <xf numFmtId="176" fontId="10" fillId="2" borderId="42" xfId="17" applyNumberFormat="1" applyFont="1" applyFill="1" applyBorder="1" applyAlignment="1">
      <alignment horizontal="center" vertical="center"/>
    </xf>
    <xf numFmtId="176" fontId="10" fillId="2" borderId="43" xfId="17" applyNumberFormat="1" applyFont="1" applyFill="1" applyBorder="1" applyAlignment="1">
      <alignment horizontal="center" vertical="center"/>
    </xf>
    <xf numFmtId="176" fontId="10" fillId="2" borderId="44" xfId="17" applyNumberFormat="1"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2" xfId="0" applyFont="1" applyFill="1" applyBorder="1" applyAlignment="1">
      <alignment horizontal="center" vertical="center" wrapText="1"/>
    </xf>
    <xf numFmtId="177" fontId="10" fillId="2" borderId="24" xfId="17" applyNumberFormat="1" applyFont="1" applyFill="1" applyBorder="1" applyAlignment="1">
      <alignment horizontal="center" vertical="center"/>
    </xf>
    <xf numFmtId="0" fontId="10" fillId="6" borderId="2" xfId="0" applyFont="1" applyFill="1" applyBorder="1" applyAlignment="1">
      <alignment horizontal="center" vertical="center" wrapText="1"/>
    </xf>
    <xf numFmtId="179" fontId="10" fillId="2" borderId="45" xfId="17"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xdr:row>
      <xdr:rowOff>123825</xdr:rowOff>
    </xdr:from>
    <xdr:to>
      <xdr:col>9</xdr:col>
      <xdr:colOff>9525</xdr:colOff>
      <xdr:row>3</xdr:row>
      <xdr:rowOff>314325</xdr:rowOff>
    </xdr:to>
    <xdr:sp>
      <xdr:nvSpPr>
        <xdr:cNvPr id="1" name="AutoShape 1"/>
        <xdr:cNvSpPr>
          <a:spLocks/>
        </xdr:cNvSpPr>
      </xdr:nvSpPr>
      <xdr:spPr>
        <a:xfrm>
          <a:off x="7286625" y="619125"/>
          <a:ext cx="1524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P38"/>
  <sheetViews>
    <sheetView view="pageBreakPreview" zoomScale="60" zoomScaleNormal="60" workbookViewId="0" topLeftCell="A13">
      <selection activeCell="S17" sqref="S17"/>
    </sheetView>
  </sheetViews>
  <sheetFormatPr defaultColWidth="9.00390625" defaultRowHeight="13.5"/>
  <cols>
    <col min="1" max="1" width="4.75390625" style="2" customWidth="1"/>
    <col min="2" max="2" width="5.875" style="2" customWidth="1"/>
    <col min="3" max="5" width="17.125" style="2" customWidth="1"/>
    <col min="6" max="11" width="8.875" style="2" customWidth="1"/>
    <col min="12" max="12" width="5.625" style="2" customWidth="1"/>
    <col min="13" max="13" width="9.00390625" style="2" customWidth="1"/>
    <col min="14" max="15" width="8.875" style="2" customWidth="1"/>
    <col min="16" max="18" width="6.25390625" style="2" customWidth="1"/>
    <col min="19" max="19" width="11.125" style="2" customWidth="1"/>
    <col min="20" max="22" width="4.75390625" style="2" customWidth="1"/>
    <col min="23" max="16384" width="9.00390625" style="2" customWidth="1"/>
  </cols>
  <sheetData>
    <row r="1" ht="25.5">
      <c r="A1" s="1" t="s">
        <v>0</v>
      </c>
    </row>
    <row r="3" spans="1:16" ht="45.75" customHeight="1">
      <c r="A3" s="3"/>
      <c r="B3" s="4" t="s">
        <v>1</v>
      </c>
      <c r="C3" s="3"/>
      <c r="D3" s="3"/>
      <c r="E3" s="3"/>
      <c r="F3" s="3"/>
      <c r="G3" s="3"/>
      <c r="H3" s="3"/>
      <c r="I3" s="3"/>
      <c r="J3" s="59"/>
      <c r="K3" s="59"/>
      <c r="L3" s="3"/>
      <c r="M3" s="3"/>
      <c r="N3" s="3"/>
      <c r="O3" s="3"/>
      <c r="P3" s="3"/>
    </row>
    <row r="4" spans="2:12" ht="69" customHeight="1" thickBot="1">
      <c r="B4" s="60" t="s">
        <v>2</v>
      </c>
      <c r="C4" s="60"/>
      <c r="D4" s="60"/>
      <c r="E4" s="60"/>
      <c r="F4" s="60"/>
      <c r="G4" s="60"/>
      <c r="H4" s="60"/>
      <c r="I4" s="60"/>
      <c r="J4" s="60"/>
      <c r="K4" s="60"/>
      <c r="L4" s="60"/>
    </row>
    <row r="5" spans="9:12" ht="30.75" customHeight="1" thickBot="1">
      <c r="I5" s="69" t="s">
        <v>3</v>
      </c>
      <c r="J5" s="70"/>
      <c r="K5" s="71">
        <v>2</v>
      </c>
      <c r="L5" s="72"/>
    </row>
    <row r="6" spans="2:7" ht="30.75" customHeight="1" thickBot="1">
      <c r="B6" s="3" t="s">
        <v>4</v>
      </c>
      <c r="E6" s="5"/>
      <c r="F6" s="5"/>
      <c r="G6" s="5"/>
    </row>
    <row r="7" spans="3:12" ht="30.75" customHeight="1">
      <c r="C7" s="6" t="s">
        <v>5</v>
      </c>
      <c r="D7" s="7"/>
      <c r="E7" s="7"/>
      <c r="F7" s="7"/>
      <c r="G7" s="7"/>
      <c r="H7" s="7"/>
      <c r="I7" s="7"/>
      <c r="J7" s="7"/>
      <c r="K7" s="7"/>
      <c r="L7" s="8"/>
    </row>
    <row r="8" spans="3:12" ht="30.75" customHeight="1">
      <c r="C8" s="75" t="s">
        <v>6</v>
      </c>
      <c r="D8" s="76"/>
      <c r="E8" s="76"/>
      <c r="F8" s="76"/>
      <c r="G8" s="76"/>
      <c r="H8" s="76"/>
      <c r="I8" s="76"/>
      <c r="J8" s="76"/>
      <c r="K8" s="67">
        <v>0</v>
      </c>
      <c r="L8" s="68"/>
    </row>
    <row r="9" spans="3:12" ht="30.75" customHeight="1">
      <c r="C9" s="9" t="s">
        <v>7</v>
      </c>
      <c r="D9" s="10"/>
      <c r="E9" s="10"/>
      <c r="F9" s="10"/>
      <c r="G9" s="10"/>
      <c r="H9" s="10"/>
      <c r="I9" s="10"/>
      <c r="J9" s="10"/>
      <c r="K9" s="63">
        <v>0</v>
      </c>
      <c r="L9" s="64"/>
    </row>
    <row r="10" spans="3:12" ht="45" customHeight="1">
      <c r="C10" s="65" t="s">
        <v>8</v>
      </c>
      <c r="D10" s="77"/>
      <c r="E10" s="77"/>
      <c r="F10" s="77"/>
      <c r="G10" s="77"/>
      <c r="H10" s="77"/>
      <c r="I10" s="77"/>
      <c r="J10" s="77"/>
      <c r="K10" s="63">
        <v>0</v>
      </c>
      <c r="L10" s="64"/>
    </row>
    <row r="11" spans="3:12" ht="30.75" customHeight="1" thickBot="1">
      <c r="C11" s="11" t="s">
        <v>9</v>
      </c>
      <c r="D11" s="12"/>
      <c r="E11" s="12"/>
      <c r="F11" s="12"/>
      <c r="G11" s="12"/>
      <c r="H11" s="12"/>
      <c r="I11" s="12"/>
      <c r="J11" s="12"/>
      <c r="K11" s="73">
        <v>0</v>
      </c>
      <c r="L11" s="74"/>
    </row>
    <row r="12" spans="3:12" ht="30.75" customHeight="1">
      <c r="C12" s="6" t="s">
        <v>10</v>
      </c>
      <c r="D12" s="7"/>
      <c r="E12" s="7"/>
      <c r="F12" s="7"/>
      <c r="G12" s="7"/>
      <c r="H12" s="7"/>
      <c r="I12" s="7"/>
      <c r="J12" s="7"/>
      <c r="K12" s="7"/>
      <c r="L12" s="8"/>
    </row>
    <row r="13" spans="3:12" ht="30.75" customHeight="1" thickBot="1">
      <c r="C13" s="13" t="s">
        <v>11</v>
      </c>
      <c r="D13" s="14"/>
      <c r="E13" s="14"/>
      <c r="F13" s="14"/>
      <c r="G13" s="14"/>
      <c r="H13" s="14"/>
      <c r="I13" s="14"/>
      <c r="J13" s="14"/>
      <c r="K13" s="63">
        <v>0</v>
      </c>
      <c r="L13" s="64"/>
    </row>
    <row r="14" spans="3:12" ht="30.75" customHeight="1">
      <c r="C14" s="6" t="s">
        <v>12</v>
      </c>
      <c r="D14" s="7"/>
      <c r="E14" s="7"/>
      <c r="F14" s="7"/>
      <c r="G14" s="7"/>
      <c r="H14" s="7"/>
      <c r="I14" s="7"/>
      <c r="J14" s="7"/>
      <c r="K14" s="7"/>
      <c r="L14" s="8"/>
    </row>
    <row r="15" spans="3:12" ht="30.75" customHeight="1">
      <c r="C15" s="65" t="s">
        <v>13</v>
      </c>
      <c r="D15" s="66"/>
      <c r="E15" s="66"/>
      <c r="F15" s="66"/>
      <c r="G15" s="66"/>
      <c r="H15" s="66"/>
      <c r="I15" s="66"/>
      <c r="J15" s="66"/>
      <c r="K15" s="63">
        <v>0</v>
      </c>
      <c r="L15" s="64"/>
    </row>
    <row r="16" spans="3:12" ht="30.75" customHeight="1" thickBot="1">
      <c r="C16" s="15" t="s">
        <v>14</v>
      </c>
      <c r="D16" s="16"/>
      <c r="E16" s="16"/>
      <c r="F16" s="16"/>
      <c r="G16" s="16"/>
      <c r="H16" s="16"/>
      <c r="I16" s="16"/>
      <c r="J16" s="16"/>
      <c r="K16" s="63">
        <v>0</v>
      </c>
      <c r="L16" s="64"/>
    </row>
    <row r="17" spans="3:12" ht="30.75" customHeight="1">
      <c r="C17" s="6" t="s">
        <v>15</v>
      </c>
      <c r="D17" s="7"/>
      <c r="E17" s="7"/>
      <c r="F17" s="7"/>
      <c r="G17" s="7"/>
      <c r="H17" s="7"/>
      <c r="I17" s="7"/>
      <c r="J17" s="7"/>
      <c r="K17" s="17"/>
      <c r="L17" s="18"/>
    </row>
    <row r="18" spans="3:12" ht="30.75" customHeight="1">
      <c r="C18" s="13" t="s">
        <v>16</v>
      </c>
      <c r="D18" s="14"/>
      <c r="E18" s="14"/>
      <c r="F18" s="14"/>
      <c r="G18" s="14"/>
      <c r="H18" s="14"/>
      <c r="I18" s="14"/>
      <c r="J18" s="14"/>
      <c r="K18" s="67">
        <v>0</v>
      </c>
      <c r="L18" s="68"/>
    </row>
    <row r="19" spans="3:12" ht="30.75" customHeight="1">
      <c r="C19" s="9" t="s">
        <v>17</v>
      </c>
      <c r="D19" s="10"/>
      <c r="E19" s="10"/>
      <c r="F19" s="10"/>
      <c r="G19" s="10"/>
      <c r="H19" s="10"/>
      <c r="I19" s="10"/>
      <c r="J19" s="10"/>
      <c r="K19" s="63">
        <v>0</v>
      </c>
      <c r="L19" s="64"/>
    </row>
    <row r="20" spans="3:12" ht="41.25" customHeight="1">
      <c r="C20" s="9" t="s">
        <v>18</v>
      </c>
      <c r="D20" s="10"/>
      <c r="E20" s="10"/>
      <c r="F20" s="10"/>
      <c r="G20" s="10"/>
      <c r="H20" s="10"/>
      <c r="I20" s="10"/>
      <c r="J20" s="10"/>
      <c r="K20" s="63">
        <v>0</v>
      </c>
      <c r="L20" s="64"/>
    </row>
    <row r="21" spans="3:12" ht="48" customHeight="1" thickBot="1">
      <c r="C21" s="15" t="s">
        <v>19</v>
      </c>
      <c r="D21" s="16"/>
      <c r="E21" s="16"/>
      <c r="F21" s="16"/>
      <c r="G21" s="16"/>
      <c r="H21" s="16"/>
      <c r="I21" s="16"/>
      <c r="J21" s="12"/>
      <c r="K21" s="61">
        <v>0</v>
      </c>
      <c r="L21" s="62"/>
    </row>
    <row r="22" spans="3:12" ht="30.75" customHeight="1">
      <c r="C22" s="19" t="s">
        <v>20</v>
      </c>
      <c r="D22" s="20"/>
      <c r="E22" s="20"/>
      <c r="F22" s="20"/>
      <c r="G22" s="20"/>
      <c r="H22" s="20"/>
      <c r="I22" s="20"/>
      <c r="J22" s="43"/>
      <c r="K22" s="43"/>
      <c r="L22" s="21"/>
    </row>
    <row r="23" spans="3:12" ht="30" customHeight="1">
      <c r="C23" s="13" t="s">
        <v>21</v>
      </c>
      <c r="D23" s="14"/>
      <c r="E23" s="14"/>
      <c r="F23" s="14"/>
      <c r="G23" s="14"/>
      <c r="H23" s="14"/>
      <c r="I23" s="14"/>
      <c r="J23" s="14"/>
      <c r="K23" s="63">
        <v>0</v>
      </c>
      <c r="L23" s="64"/>
    </row>
    <row r="24" spans="3:12" ht="30" customHeight="1" thickBot="1">
      <c r="C24" s="15" t="s">
        <v>22</v>
      </c>
      <c r="D24" s="16"/>
      <c r="E24" s="16"/>
      <c r="F24" s="16"/>
      <c r="G24" s="16"/>
      <c r="H24" s="16"/>
      <c r="I24" s="16"/>
      <c r="J24" s="16"/>
      <c r="K24" s="73">
        <v>0</v>
      </c>
      <c r="L24" s="74"/>
    </row>
    <row r="25" ht="25.5">
      <c r="B25" s="1"/>
    </row>
    <row r="26" spans="3:7" ht="30.75" customHeight="1" thickBot="1">
      <c r="C26" s="3" t="s">
        <v>23</v>
      </c>
      <c r="E26" s="5"/>
      <c r="F26" s="5"/>
      <c r="G26" s="5"/>
    </row>
    <row r="27" spans="3:9" ht="65.25" customHeight="1">
      <c r="C27" s="22" t="s">
        <v>24</v>
      </c>
      <c r="D27" s="23" t="s">
        <v>25</v>
      </c>
      <c r="E27" s="24" t="s">
        <v>26</v>
      </c>
      <c r="F27" s="82" t="s">
        <v>27</v>
      </c>
      <c r="G27" s="83"/>
      <c r="H27" s="78" t="s">
        <v>28</v>
      </c>
      <c r="I27" s="79"/>
    </row>
    <row r="28" spans="3:9" ht="41.25" customHeight="1" thickBot="1">
      <c r="C28" s="25">
        <f>SUM(K8:L11)</f>
        <v>0</v>
      </c>
      <c r="D28" s="26">
        <f>K13</f>
        <v>0</v>
      </c>
      <c r="E28" s="27">
        <f>SUM(K15:L16)</f>
        <v>0</v>
      </c>
      <c r="F28" s="51">
        <f>SUM(K18:L21)</f>
        <v>0</v>
      </c>
      <c r="G28" s="52"/>
      <c r="H28" s="80">
        <f>SUM(K23:L24)</f>
        <v>0</v>
      </c>
      <c r="I28" s="81"/>
    </row>
    <row r="29" spans="3:12" ht="41.25" customHeight="1" thickBot="1">
      <c r="C29" s="28" t="s">
        <v>40</v>
      </c>
      <c r="D29" s="29">
        <f>IF((IF((E28+F28)-H28&lt;0,D28+(E28+F28)-H28,D28))&lt;0,0,IF((E28+F28)-H28&lt;0,D28+(E28+F28)-H28,D28))</f>
        <v>0</v>
      </c>
      <c r="E29" s="30">
        <f>IF(IF((F28-H28)&lt;0,E28+(F28-H28),E28)&lt;0,0,IF((F28-H28)&lt;0,E28+(F28-H28),E28))</f>
        <v>0</v>
      </c>
      <c r="F29" s="53">
        <f>IF((F28-H28)&lt;0,0,(F28-H28))</f>
        <v>0</v>
      </c>
      <c r="G29" s="54"/>
      <c r="H29" s="55"/>
      <c r="I29" s="56"/>
      <c r="J29" s="44" t="s">
        <v>42</v>
      </c>
      <c r="K29" s="45"/>
      <c r="L29" s="45"/>
    </row>
    <row r="30" spans="3:9" ht="41.25" customHeight="1" hidden="1" thickBot="1">
      <c r="C30" s="25"/>
      <c r="D30" s="26">
        <f>IF((IF((E29-66667)&lt;0,D29+(E29-66667),D29))&lt;0,0,IF((E29-66667)&lt;0,D29+(E29-66667),D29))</f>
        <v>0</v>
      </c>
      <c r="E30" s="27">
        <f>IF((E29-66667)&lt;0,0,(E29-66667))</f>
        <v>0</v>
      </c>
      <c r="F30" s="51">
        <f>IF((IF((E29+D29-66667)&lt;0,F29+(E29+D29-66667),F29))&lt;0,0,IF((E29+D29-66667)&lt;0,F29+(E29+D29-66667),F29))</f>
        <v>0</v>
      </c>
      <c r="G30" s="52"/>
      <c r="H30" s="57"/>
      <c r="I30" s="58"/>
    </row>
    <row r="31" spans="3:9" ht="41.25" customHeight="1" hidden="1" thickBot="1">
      <c r="C31" s="25"/>
      <c r="D31" s="26">
        <f>IF((D30-IF(D29&lt;3000,3000,IF(D29&gt;24000,(24000+(D29-24000)*0.3),D29)))&lt;0,0,(D30-IF(D29&lt;3000,3000,IF(D29&gt;24000,(24000+(D29-24000)*0.3),D29))))*0.15</f>
        <v>0</v>
      </c>
      <c r="E31" s="27">
        <f>IF((E30-IF(D29&lt;3000,3000-D29,0))&lt;0,0,(E30-IF(D29&lt;3000,3000-D29,0)))*0.15</f>
        <v>0</v>
      </c>
      <c r="F31" s="51">
        <f>F30*0.5</f>
        <v>0</v>
      </c>
      <c r="G31" s="52"/>
      <c r="H31" s="57"/>
      <c r="I31" s="58"/>
    </row>
    <row r="32" spans="3:9" ht="41.25" customHeight="1" hidden="1" thickBot="1">
      <c r="C32" s="31" t="s">
        <v>29</v>
      </c>
      <c r="D32" s="32">
        <f>IF((D29+E29-66667-IF(D29&lt;3000,3000,IF(D29&gt;24000,(24000+(D29-24000)*0.3),D29))-40000)*0.35&lt;0,0,(D29+E29-66667-IF(D29&lt;3000,3000,IF(D29&gt;24000,(24000+(D29-24000)*0.3),D29))-40000)*0.35)</f>
        <v>0</v>
      </c>
      <c r="E32" s="33"/>
      <c r="F32" s="34"/>
      <c r="G32" s="35"/>
      <c r="H32" s="34"/>
      <c r="I32" s="34"/>
    </row>
    <row r="33" ht="28.5" customHeight="1"/>
    <row r="34" ht="24" customHeight="1" thickBot="1">
      <c r="B34" s="36" t="s">
        <v>30</v>
      </c>
    </row>
    <row r="35" spans="3:4" ht="63.75" customHeight="1">
      <c r="C35" s="49"/>
      <c r="D35" s="50"/>
    </row>
    <row r="36" spans="3:4" ht="40.5" customHeight="1" hidden="1">
      <c r="C36" s="46">
        <f>SUM(D31:G31)+D32</f>
        <v>0</v>
      </c>
      <c r="D36" s="46"/>
    </row>
    <row r="37" spans="3:4" ht="40.5" customHeight="1" thickBot="1">
      <c r="C37" s="47">
        <f>ROUNDDOWN(IF(AND($K$5=1,$C$36&gt;15000),15000,IF(AND($K$5=2,$C$36&gt;24600),24600,$C$36)),0)</f>
        <v>0</v>
      </c>
      <c r="D37" s="48"/>
    </row>
    <row r="38" spans="3:11" ht="29.25" customHeight="1">
      <c r="C38" s="37"/>
      <c r="D38" s="37"/>
      <c r="E38" s="37"/>
      <c r="F38" s="37"/>
      <c r="G38" s="37"/>
      <c r="H38" s="37"/>
      <c r="I38" s="37"/>
      <c r="J38" s="37"/>
      <c r="K38" s="37"/>
    </row>
  </sheetData>
  <sheetProtection selectLockedCells="1"/>
  <mergeCells count="34">
    <mergeCell ref="H27:I27"/>
    <mergeCell ref="H28:I28"/>
    <mergeCell ref="F27:G27"/>
    <mergeCell ref="F28:G28"/>
    <mergeCell ref="K24:L24"/>
    <mergeCell ref="K20:L20"/>
    <mergeCell ref="C8:J8"/>
    <mergeCell ref="C10:J10"/>
    <mergeCell ref="K19:L19"/>
    <mergeCell ref="K18:L18"/>
    <mergeCell ref="K15:L15"/>
    <mergeCell ref="K10:L10"/>
    <mergeCell ref="K11:L11"/>
    <mergeCell ref="K13:L13"/>
    <mergeCell ref="J3:K3"/>
    <mergeCell ref="B4:L4"/>
    <mergeCell ref="K21:L21"/>
    <mergeCell ref="K23:L23"/>
    <mergeCell ref="C15:J15"/>
    <mergeCell ref="K8:L8"/>
    <mergeCell ref="K9:L9"/>
    <mergeCell ref="I5:J5"/>
    <mergeCell ref="K5:L5"/>
    <mergeCell ref="K16:L16"/>
    <mergeCell ref="J29:L29"/>
    <mergeCell ref="C36:D36"/>
    <mergeCell ref="C37:D37"/>
    <mergeCell ref="C35:D35"/>
    <mergeCell ref="F31:G31"/>
    <mergeCell ref="F29:G29"/>
    <mergeCell ref="F30:G30"/>
    <mergeCell ref="H29:I29"/>
    <mergeCell ref="H30:I30"/>
    <mergeCell ref="H31:I31"/>
  </mergeCells>
  <printOptions/>
  <pageMargins left="0.7874015748031497" right="0.7" top="0.3937007874015748" bottom="0.1968503937007874" header="0.38" footer="0.37"/>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48"/>
  <sheetViews>
    <sheetView tabSelected="1" view="pageBreakPreview" zoomScale="60" zoomScaleNormal="60" workbookViewId="0" topLeftCell="A22">
      <selection activeCell="K26" sqref="K26:L26"/>
    </sheetView>
  </sheetViews>
  <sheetFormatPr defaultColWidth="9.00390625" defaultRowHeight="13.5"/>
  <cols>
    <col min="1" max="1" width="4.75390625" style="2" customWidth="1"/>
    <col min="2" max="2" width="5.875" style="2" customWidth="1"/>
    <col min="3" max="5" width="17.125" style="2" customWidth="1"/>
    <col min="6" max="11" width="8.875" style="2" customWidth="1"/>
    <col min="12" max="12" width="5.625" style="2" customWidth="1"/>
    <col min="13" max="13" width="9.00390625" style="2" customWidth="1"/>
    <col min="14" max="15" width="8.875" style="2" customWidth="1"/>
    <col min="16" max="18" width="6.25390625" style="2" customWidth="1"/>
    <col min="19" max="19" width="11.125" style="2" customWidth="1"/>
    <col min="20" max="22" width="4.75390625" style="2" customWidth="1"/>
    <col min="23" max="16384" width="9.00390625" style="2" customWidth="1"/>
  </cols>
  <sheetData>
    <row r="1" ht="25.5">
      <c r="A1" s="1" t="s">
        <v>31</v>
      </c>
    </row>
    <row r="3" spans="2:11" ht="30.75" customHeight="1">
      <c r="B3" s="4" t="s">
        <v>32</v>
      </c>
      <c r="C3" s="38"/>
      <c r="D3" s="38"/>
      <c r="E3" s="38"/>
      <c r="F3" s="38"/>
      <c r="G3" s="38"/>
      <c r="H3" s="38"/>
      <c r="I3" s="38"/>
      <c r="J3" s="59" t="s">
        <v>33</v>
      </c>
      <c r="K3" s="59"/>
    </row>
    <row r="4" spans="2:11" ht="30.75" customHeight="1">
      <c r="B4" s="4" t="s">
        <v>34</v>
      </c>
      <c r="C4" s="38"/>
      <c r="D4" s="38"/>
      <c r="E4" s="38"/>
      <c r="F4" s="38"/>
      <c r="G4" s="38"/>
      <c r="H4" s="38"/>
      <c r="I4" s="39"/>
      <c r="J4" s="59"/>
      <c r="K4" s="59"/>
    </row>
    <row r="5" spans="2:11" ht="30.75" customHeight="1">
      <c r="B5" s="1"/>
      <c r="I5" s="40"/>
      <c r="J5" s="41"/>
      <c r="K5" s="41"/>
    </row>
    <row r="6" spans="2:12" ht="69" customHeight="1" thickBot="1">
      <c r="B6" s="60" t="s">
        <v>2</v>
      </c>
      <c r="C6" s="60"/>
      <c r="D6" s="60"/>
      <c r="E6" s="60"/>
      <c r="F6" s="60"/>
      <c r="G6" s="60"/>
      <c r="H6" s="60"/>
      <c r="I6" s="60"/>
      <c r="J6" s="60"/>
      <c r="K6" s="60"/>
      <c r="L6" s="60"/>
    </row>
    <row r="7" spans="9:12" ht="30.75" customHeight="1" thickBot="1">
      <c r="I7" s="69" t="s">
        <v>3</v>
      </c>
      <c r="J7" s="70"/>
      <c r="K7" s="71">
        <v>2</v>
      </c>
      <c r="L7" s="72"/>
    </row>
    <row r="8" spans="2:7" ht="30.75" customHeight="1" thickBot="1">
      <c r="B8" s="3" t="s">
        <v>4</v>
      </c>
      <c r="E8" s="5"/>
      <c r="F8" s="5"/>
      <c r="G8" s="5"/>
    </row>
    <row r="9" spans="3:12" ht="30.75" customHeight="1">
      <c r="C9" s="6" t="s">
        <v>5</v>
      </c>
      <c r="D9" s="7"/>
      <c r="E9" s="7"/>
      <c r="F9" s="7"/>
      <c r="G9" s="7"/>
      <c r="H9" s="7"/>
      <c r="I9" s="7"/>
      <c r="J9" s="7"/>
      <c r="K9" s="7"/>
      <c r="L9" s="8"/>
    </row>
    <row r="10" spans="3:12" ht="30.75" customHeight="1">
      <c r="C10" s="75" t="s">
        <v>6</v>
      </c>
      <c r="D10" s="76"/>
      <c r="E10" s="76"/>
      <c r="F10" s="76"/>
      <c r="G10" s="76"/>
      <c r="H10" s="76"/>
      <c r="I10" s="76"/>
      <c r="J10" s="76"/>
      <c r="K10" s="67">
        <v>0</v>
      </c>
      <c r="L10" s="68"/>
    </row>
    <row r="11" spans="3:12" ht="30.75" customHeight="1">
      <c r="C11" s="9" t="s">
        <v>7</v>
      </c>
      <c r="D11" s="10"/>
      <c r="E11" s="10"/>
      <c r="F11" s="10"/>
      <c r="G11" s="10"/>
      <c r="H11" s="10"/>
      <c r="I11" s="10"/>
      <c r="J11" s="10"/>
      <c r="K11" s="63">
        <v>0</v>
      </c>
      <c r="L11" s="64"/>
    </row>
    <row r="12" spans="3:12" ht="45" customHeight="1">
      <c r="C12" s="65" t="s">
        <v>8</v>
      </c>
      <c r="D12" s="77"/>
      <c r="E12" s="77"/>
      <c r="F12" s="77"/>
      <c r="G12" s="77"/>
      <c r="H12" s="77"/>
      <c r="I12" s="77"/>
      <c r="J12" s="77"/>
      <c r="K12" s="63">
        <v>0</v>
      </c>
      <c r="L12" s="64"/>
    </row>
    <row r="13" spans="3:12" ht="30.75" customHeight="1" thickBot="1">
      <c r="C13" s="11" t="s">
        <v>9</v>
      </c>
      <c r="D13" s="12"/>
      <c r="E13" s="12"/>
      <c r="F13" s="12"/>
      <c r="G13" s="12"/>
      <c r="H13" s="12"/>
      <c r="I13" s="12"/>
      <c r="J13" s="12"/>
      <c r="K13" s="73">
        <v>0</v>
      </c>
      <c r="L13" s="74"/>
    </row>
    <row r="14" spans="3:12" ht="30.75" customHeight="1">
      <c r="C14" s="6" t="s">
        <v>10</v>
      </c>
      <c r="D14" s="7"/>
      <c r="E14" s="7"/>
      <c r="F14" s="7"/>
      <c r="G14" s="7"/>
      <c r="H14" s="7"/>
      <c r="I14" s="7"/>
      <c r="J14" s="7"/>
      <c r="K14" s="7"/>
      <c r="L14" s="8"/>
    </row>
    <row r="15" spans="3:12" ht="30.75" customHeight="1" thickBot="1">
      <c r="C15" s="13" t="s">
        <v>11</v>
      </c>
      <c r="D15" s="14"/>
      <c r="E15" s="14"/>
      <c r="F15" s="14"/>
      <c r="G15" s="14"/>
      <c r="H15" s="14"/>
      <c r="I15" s="14"/>
      <c r="J15" s="14"/>
      <c r="K15" s="67">
        <v>26675</v>
      </c>
      <c r="L15" s="68"/>
    </row>
    <row r="16" spans="3:12" ht="30.75" customHeight="1">
      <c r="C16" s="6" t="s">
        <v>12</v>
      </c>
      <c r="D16" s="7"/>
      <c r="E16" s="7"/>
      <c r="F16" s="7"/>
      <c r="G16" s="7"/>
      <c r="H16" s="7"/>
      <c r="I16" s="7"/>
      <c r="J16" s="7"/>
      <c r="K16" s="7"/>
      <c r="L16" s="8"/>
    </row>
    <row r="17" spans="3:12" ht="30.75" customHeight="1">
      <c r="C17" s="65" t="s">
        <v>13</v>
      </c>
      <c r="D17" s="66"/>
      <c r="E17" s="66"/>
      <c r="F17" s="66"/>
      <c r="G17" s="66"/>
      <c r="H17" s="66"/>
      <c r="I17" s="66"/>
      <c r="J17" s="66"/>
      <c r="K17" s="63">
        <v>66277</v>
      </c>
      <c r="L17" s="64"/>
    </row>
    <row r="18" spans="3:12" ht="30.75" customHeight="1" thickBot="1">
      <c r="C18" s="15" t="s">
        <v>14</v>
      </c>
      <c r="D18" s="16"/>
      <c r="E18" s="16"/>
      <c r="F18" s="16"/>
      <c r="G18" s="16"/>
      <c r="H18" s="16"/>
      <c r="I18" s="16"/>
      <c r="J18" s="16"/>
      <c r="K18" s="73">
        <v>0</v>
      </c>
      <c r="L18" s="74"/>
    </row>
    <row r="19" spans="3:12" ht="30.75" customHeight="1">
      <c r="C19" s="6" t="s">
        <v>15</v>
      </c>
      <c r="D19" s="7"/>
      <c r="E19" s="7"/>
      <c r="F19" s="7"/>
      <c r="G19" s="7"/>
      <c r="H19" s="7"/>
      <c r="I19" s="7"/>
      <c r="J19" s="7"/>
      <c r="K19" s="17"/>
      <c r="L19" s="18"/>
    </row>
    <row r="20" spans="3:12" ht="30.75" customHeight="1">
      <c r="C20" s="13" t="s">
        <v>16</v>
      </c>
      <c r="D20" s="14"/>
      <c r="E20" s="14"/>
      <c r="F20" s="14"/>
      <c r="G20" s="14"/>
      <c r="H20" s="14"/>
      <c r="I20" s="14"/>
      <c r="J20" s="14"/>
      <c r="K20" s="67">
        <v>0</v>
      </c>
      <c r="L20" s="68"/>
    </row>
    <row r="21" spans="3:12" ht="30.75" customHeight="1">
      <c r="C21" s="9" t="s">
        <v>17</v>
      </c>
      <c r="D21" s="10"/>
      <c r="E21" s="10"/>
      <c r="F21" s="10"/>
      <c r="G21" s="10"/>
      <c r="H21" s="10"/>
      <c r="I21" s="10"/>
      <c r="J21" s="10"/>
      <c r="K21" s="63">
        <v>0</v>
      </c>
      <c r="L21" s="64"/>
    </row>
    <row r="22" spans="3:12" ht="41.25" customHeight="1">
      <c r="C22" s="9" t="s">
        <v>18</v>
      </c>
      <c r="D22" s="10"/>
      <c r="E22" s="10"/>
      <c r="F22" s="10"/>
      <c r="G22" s="10"/>
      <c r="H22" s="10"/>
      <c r="I22" s="10"/>
      <c r="J22" s="10"/>
      <c r="K22" s="63">
        <v>0</v>
      </c>
      <c r="L22" s="64"/>
    </row>
    <row r="23" spans="3:12" ht="48" customHeight="1" thickBot="1">
      <c r="C23" s="15" t="s">
        <v>19</v>
      </c>
      <c r="D23" s="16"/>
      <c r="E23" s="16"/>
      <c r="F23" s="16"/>
      <c r="G23" s="16"/>
      <c r="H23" s="16"/>
      <c r="I23" s="16"/>
      <c r="J23" s="16"/>
      <c r="K23" s="73">
        <v>0</v>
      </c>
      <c r="L23" s="74"/>
    </row>
    <row r="24" spans="3:12" ht="30.75" customHeight="1">
      <c r="C24" s="19" t="s">
        <v>20</v>
      </c>
      <c r="D24" s="20"/>
      <c r="E24" s="20"/>
      <c r="F24" s="20"/>
      <c r="G24" s="20"/>
      <c r="H24" s="20"/>
      <c r="I24" s="20"/>
      <c r="J24" s="20"/>
      <c r="K24" s="20"/>
      <c r="L24" s="21"/>
    </row>
    <row r="25" spans="3:12" ht="30" customHeight="1">
      <c r="C25" s="13" t="s">
        <v>21</v>
      </c>
      <c r="D25" s="14"/>
      <c r="E25" s="14"/>
      <c r="F25" s="14"/>
      <c r="G25" s="14"/>
      <c r="H25" s="14"/>
      <c r="I25" s="14"/>
      <c r="J25" s="14"/>
      <c r="K25" s="67">
        <v>1408</v>
      </c>
      <c r="L25" s="68"/>
    </row>
    <row r="26" spans="3:12" ht="30" customHeight="1" thickBot="1">
      <c r="C26" s="15" t="s">
        <v>22</v>
      </c>
      <c r="D26" s="16"/>
      <c r="E26" s="16"/>
      <c r="F26" s="16"/>
      <c r="G26" s="16"/>
      <c r="H26" s="16"/>
      <c r="I26" s="16"/>
      <c r="J26" s="16"/>
      <c r="K26" s="73">
        <v>0</v>
      </c>
      <c r="L26" s="74"/>
    </row>
    <row r="27" ht="25.5">
      <c r="B27" s="1"/>
    </row>
    <row r="28" spans="3:7" ht="30.75" customHeight="1" thickBot="1">
      <c r="C28" s="3" t="s">
        <v>23</v>
      </c>
      <c r="E28" s="5"/>
      <c r="F28" s="5"/>
      <c r="G28" s="5"/>
    </row>
    <row r="29" spans="3:9" ht="65.25" customHeight="1">
      <c r="C29" s="22" t="s">
        <v>24</v>
      </c>
      <c r="D29" s="23" t="s">
        <v>25</v>
      </c>
      <c r="E29" s="24" t="s">
        <v>26</v>
      </c>
      <c r="F29" s="82" t="s">
        <v>27</v>
      </c>
      <c r="G29" s="83"/>
      <c r="H29" s="78" t="s">
        <v>28</v>
      </c>
      <c r="I29" s="79"/>
    </row>
    <row r="30" spans="3:9" ht="41.25" customHeight="1" thickBot="1">
      <c r="C30" s="25">
        <f>SUM(K10:L13)</f>
        <v>0</v>
      </c>
      <c r="D30" s="26">
        <f>K15</f>
        <v>26675</v>
      </c>
      <c r="E30" s="27">
        <f>SUM(K17:L18)</f>
        <v>66277</v>
      </c>
      <c r="F30" s="51">
        <f>SUM(K20:L23)</f>
        <v>0</v>
      </c>
      <c r="G30" s="52"/>
      <c r="H30" s="80">
        <f>SUM(K25:L26)</f>
        <v>1408</v>
      </c>
      <c r="I30" s="81"/>
    </row>
    <row r="31" spans="3:12" ht="41.25" customHeight="1" thickBot="1">
      <c r="C31" s="28" t="s">
        <v>41</v>
      </c>
      <c r="D31" s="29">
        <f>IF((IF((E30+F30)-H30&lt;0,D30+(E30+F30)-H30,D30))&lt;0,0,IF((E30+F30)-H30&lt;0,D30+(E30+F30)-H30,D30))</f>
        <v>26675</v>
      </c>
      <c r="E31" s="30">
        <f>IF(IF((F30-H30)&lt;0,E30+(F30-H30),E30)&lt;0,0,IF((F30-H30)&lt;0,E30+(F30-H30),E30))</f>
        <v>64869</v>
      </c>
      <c r="F31" s="53">
        <f>IF((F30-H30)&lt;0,0,(F30-H30))</f>
        <v>0</v>
      </c>
      <c r="G31" s="54"/>
      <c r="H31" s="55"/>
      <c r="I31" s="56"/>
      <c r="J31" s="44" t="s">
        <v>43</v>
      </c>
      <c r="K31" s="45"/>
      <c r="L31" s="45"/>
    </row>
    <row r="32" spans="3:9" ht="41.25" customHeight="1" hidden="1" thickBot="1">
      <c r="C32" s="25"/>
      <c r="D32" s="26">
        <f>IF((IF((E31-66667)&lt;0,D31+(E31-66667),D31))&lt;0,0,IF((E31-66667)&lt;0,D31+(E31-66667),D31))</f>
        <v>24877</v>
      </c>
      <c r="E32" s="27">
        <f>IF((E31-66667)&lt;0,0,(E31-66667))</f>
        <v>0</v>
      </c>
      <c r="F32" s="51">
        <f>IF((IF((E31+D31-66667)&lt;0,F31+(E31+D31-66667),F31))&lt;0,0,IF((E31+D31-66667)&lt;0,F31+(E31+D31-66667),F31))</f>
        <v>0</v>
      </c>
      <c r="G32" s="52"/>
      <c r="H32" s="57"/>
      <c r="I32" s="58"/>
    </row>
    <row r="33" spans="3:9" ht="41.25" customHeight="1" hidden="1" thickBot="1">
      <c r="C33" s="25"/>
      <c r="D33" s="26">
        <f>IF((D32-IF(D31&lt;3000,3000,IF(D31&gt;24000,(24000+(D31-24000)*0.3),D31)))&lt;0,0,(D32-IF(D31&lt;3000,3000,IF(D31&gt;24000,(24000+(D31-24000)*0.3),D31))))*0.5</f>
        <v>37.25</v>
      </c>
      <c r="E33" s="27">
        <f>IF((E32-IF(D31&lt;3000,3000-D31,0))&lt;0,0,(E32-IF(D31&lt;3000,3000-D31,0)))*0.5</f>
        <v>0</v>
      </c>
      <c r="F33" s="51">
        <f>F32*0.5</f>
        <v>0</v>
      </c>
      <c r="G33" s="52"/>
      <c r="H33" s="57"/>
      <c r="I33" s="58"/>
    </row>
    <row r="34" spans="3:9" ht="41.25" customHeight="1" hidden="1" thickBot="1">
      <c r="C34" s="25"/>
      <c r="D34" s="26">
        <f>IF((D32-IF(D31&gt;24000,(24000+(D31-24000)*0.3),D31))&lt;0,0,(D32-IF(D31&gt;24000,(24000+(D31-24000)*0.3),D31)))*0.5</f>
        <v>37.25</v>
      </c>
      <c r="E34" s="27">
        <f>E32*0.5</f>
        <v>0</v>
      </c>
      <c r="F34" s="51">
        <f>F32*0.5</f>
        <v>0</v>
      </c>
      <c r="G34" s="52"/>
      <c r="H34" s="57"/>
      <c r="I34" s="58"/>
    </row>
    <row r="35" ht="28.5" customHeight="1"/>
    <row r="36" ht="24" customHeight="1" thickBot="1">
      <c r="B36" s="36" t="s">
        <v>30</v>
      </c>
    </row>
    <row r="37" spans="3:11" ht="63.75" customHeight="1">
      <c r="C37" s="49" t="s">
        <v>35</v>
      </c>
      <c r="D37" s="50"/>
      <c r="E37" s="49" t="s">
        <v>36</v>
      </c>
      <c r="F37" s="94"/>
      <c r="G37" s="50"/>
      <c r="H37" s="49" t="s">
        <v>37</v>
      </c>
      <c r="I37" s="94"/>
      <c r="J37" s="94"/>
      <c r="K37" s="50"/>
    </row>
    <row r="38" spans="3:11" ht="40.5" customHeight="1" hidden="1">
      <c r="C38" s="46">
        <f>SUM(D33:G33)</f>
        <v>37.25</v>
      </c>
      <c r="D38" s="46"/>
      <c r="E38" s="46">
        <f>SUM(D34:G34)</f>
        <v>37.25</v>
      </c>
      <c r="F38" s="46"/>
      <c r="G38" s="46"/>
      <c r="H38" s="95">
        <f>SUM(D34:G34)</f>
        <v>37.25</v>
      </c>
      <c r="I38" s="95"/>
      <c r="J38" s="95"/>
      <c r="K38" s="95"/>
    </row>
    <row r="39" spans="3:11" ht="40.5" customHeight="1" thickBot="1">
      <c r="C39" s="47">
        <f>ROUNDDOWN(IF(AND($K$7=1,$C$38&gt;15000),15000,IF(AND($K$7=2,$C$38&gt;24600),24600,$C$38)),0)</f>
        <v>37</v>
      </c>
      <c r="D39" s="48"/>
      <c r="E39" s="47">
        <f>ROUNDDOWN(IF(AND($K$7=1,$E$38&gt;15000),15000,IF(AND($K$7=2,$E$38&gt;24600),24600,$E$38)),0)</f>
        <v>37</v>
      </c>
      <c r="F39" s="93"/>
      <c r="G39" s="48"/>
      <c r="H39" s="47">
        <f>ROUNDDOWN(IF(AND($K$7=1,$H$38&gt;15000),15000,IF(AND($K$7=2,$H$38&gt;24600),24600,$H$38)),0)</f>
        <v>37</v>
      </c>
      <c r="I39" s="93"/>
      <c r="J39" s="93"/>
      <c r="K39" s="48"/>
    </row>
    <row r="40" spans="3:11" ht="29.25" customHeight="1">
      <c r="C40" s="37"/>
      <c r="D40" s="37"/>
      <c r="E40" s="37"/>
      <c r="F40" s="37"/>
      <c r="G40" s="37"/>
      <c r="H40" s="37"/>
      <c r="I40" s="37"/>
      <c r="J40" s="37"/>
      <c r="K40" s="37"/>
    </row>
    <row r="41" spans="2:3" ht="33" customHeight="1" thickBot="1">
      <c r="B41" s="36" t="s">
        <v>38</v>
      </c>
      <c r="C41" s="3"/>
    </row>
    <row r="42" spans="3:11" ht="77.25" customHeight="1">
      <c r="C42" s="49" t="s">
        <v>35</v>
      </c>
      <c r="D42" s="50"/>
      <c r="E42" s="49" t="s">
        <v>36</v>
      </c>
      <c r="F42" s="94"/>
      <c r="G42" s="50"/>
      <c r="H42" s="49" t="s">
        <v>37</v>
      </c>
      <c r="I42" s="94"/>
      <c r="J42" s="94"/>
      <c r="K42" s="50"/>
    </row>
    <row r="43" spans="3:11" ht="63.75" customHeight="1" hidden="1">
      <c r="C43" s="46">
        <f>IF($D$31+$E$31-IF(D31&lt;24000,D31,(24000+(D31-24000)*0.3))+$F$31&lt;=66667,$D$31+$E$31-IF(D31&lt;24000,D31,(24000+(D31-24000)*0.3))+$F$31-25000,(66667-25000)+(($D$31+$E$31-IF(D31&lt;24000,D31,(24000+(D31-24000)*0.3))+$F$31-66667)*0.5))</f>
        <v>41704.25</v>
      </c>
      <c r="D43" s="46"/>
      <c r="E43" s="46">
        <f>IF($D$31+$E$31-IF(D31&lt;24000,D31,(24000+(D31-24000)*0.3))+$F$31&lt;=66667,$D$31+$E$31-IF(D31&lt;24000,D31,(24000+(D31-24000)*0.3))+$F$31-28000,(66667-28000)+(($D$31+$E$31-IF(D31&lt;24000,D31,(24000+(D31-24000)*0.3))+$F$31-66667)*0.5))</f>
        <v>38704.25</v>
      </c>
      <c r="F43" s="46"/>
      <c r="G43" s="46"/>
      <c r="H43" s="46">
        <f>IF($D$31+$E$31-IF(D31&lt;24000,D31,(24000+(D31-24000)*0.3))+$F$31&lt;=66667,$D$31+$E$31-IF(D31&lt;24000,D31,(24000+(D31-24000)*0.3))+$F$31-30000,(66667-30000)+(($D$31+$E$31-IF(D31&lt;24000,D31,(24000+(D31-24000)*0.3))+$F$31-66667)*0.5))</f>
        <v>36704.25</v>
      </c>
      <c r="I43" s="46"/>
      <c r="J43" s="46"/>
      <c r="K43" s="46"/>
    </row>
    <row r="44" spans="3:11" ht="40.5" customHeight="1" thickBot="1">
      <c r="C44" s="47">
        <f>ROUNDDOWN(IF($C$43&gt;58000,58000,IF($C$43&lt;0,0,$C$43)),0)</f>
        <v>41704</v>
      </c>
      <c r="D44" s="48"/>
      <c r="E44" s="47">
        <f>ROUNDDOWN(IF($E$43&gt;58000,58000,IF($E$43&lt;0,0,$E$43)),0)</f>
        <v>38704</v>
      </c>
      <c r="F44" s="93"/>
      <c r="G44" s="48"/>
      <c r="H44" s="47">
        <f>ROUNDDOWN(IF($H$43&gt;58000,58000,IF($H$43&lt;0,0,$H$43)),0)</f>
        <v>36704</v>
      </c>
      <c r="I44" s="93"/>
      <c r="J44" s="93"/>
      <c r="K44" s="48"/>
    </row>
    <row r="45" spans="4:11" ht="30" customHeight="1">
      <c r="D45" s="42"/>
      <c r="E45" s="42"/>
      <c r="F45" s="42"/>
      <c r="G45" s="42"/>
      <c r="H45" s="42"/>
      <c r="I45" s="42"/>
      <c r="J45" s="42"/>
      <c r="K45" s="42"/>
    </row>
    <row r="46" ht="31.5" customHeight="1" thickBot="1">
      <c r="C46" s="36" t="s">
        <v>39</v>
      </c>
    </row>
    <row r="47" spans="3:11" ht="63.75" customHeight="1">
      <c r="C47" s="90" t="s">
        <v>35</v>
      </c>
      <c r="D47" s="91"/>
      <c r="E47" s="90" t="s">
        <v>36</v>
      </c>
      <c r="F47" s="92"/>
      <c r="G47" s="91"/>
      <c r="H47" s="90" t="s">
        <v>37</v>
      </c>
      <c r="I47" s="92"/>
      <c r="J47" s="92"/>
      <c r="K47" s="91"/>
    </row>
    <row r="48" spans="3:11" ht="40.5" customHeight="1" thickBot="1">
      <c r="C48" s="84">
        <f>IF($C$44&gt;=58000,"0円",58000-$C$44)</f>
        <v>16296</v>
      </c>
      <c r="D48" s="85"/>
      <c r="E48" s="84">
        <f>IF($E$44&gt;=58000,"0円",58000-$E$44)</f>
        <v>19296</v>
      </c>
      <c r="F48" s="86"/>
      <c r="G48" s="85"/>
      <c r="H48" s="87">
        <f>IF($H$44&gt;=58000,"0円",58000-$H$44)</f>
        <v>21296</v>
      </c>
      <c r="I48" s="88"/>
      <c r="J48" s="88"/>
      <c r="K48" s="89"/>
    </row>
  </sheetData>
  <sheetProtection selectLockedCells="1"/>
  <mergeCells count="57">
    <mergeCell ref="F34:G34"/>
    <mergeCell ref="H34:I34"/>
    <mergeCell ref="C38:D38"/>
    <mergeCell ref="E38:G38"/>
    <mergeCell ref="H38:K38"/>
    <mergeCell ref="C39:D39"/>
    <mergeCell ref="E39:G39"/>
    <mergeCell ref="H39:K39"/>
    <mergeCell ref="C37:D37"/>
    <mergeCell ref="E37:G37"/>
    <mergeCell ref="H37:K37"/>
    <mergeCell ref="J3:K4"/>
    <mergeCell ref="B6:L6"/>
    <mergeCell ref="K23:L23"/>
    <mergeCell ref="K25:L25"/>
    <mergeCell ref="C17:J17"/>
    <mergeCell ref="K10:L10"/>
    <mergeCell ref="K11:L11"/>
    <mergeCell ref="K12:L12"/>
    <mergeCell ref="K13:L13"/>
    <mergeCell ref="K15:L15"/>
    <mergeCell ref="K21:L21"/>
    <mergeCell ref="K22:L22"/>
    <mergeCell ref="C10:J10"/>
    <mergeCell ref="C12:J12"/>
    <mergeCell ref="I7:J7"/>
    <mergeCell ref="K7:L7"/>
    <mergeCell ref="K18:L18"/>
    <mergeCell ref="K20:L20"/>
    <mergeCell ref="K17:L17"/>
    <mergeCell ref="H31:I31"/>
    <mergeCell ref="H32:I32"/>
    <mergeCell ref="H33:I33"/>
    <mergeCell ref="K26:L26"/>
    <mergeCell ref="J31:L31"/>
    <mergeCell ref="C42:D42"/>
    <mergeCell ref="E42:G42"/>
    <mergeCell ref="H42:K42"/>
    <mergeCell ref="F29:G29"/>
    <mergeCell ref="F30:G30"/>
    <mergeCell ref="F31:G31"/>
    <mergeCell ref="F32:G32"/>
    <mergeCell ref="F33:G33"/>
    <mergeCell ref="H29:I29"/>
    <mergeCell ref="H30:I30"/>
    <mergeCell ref="C44:D44"/>
    <mergeCell ref="E44:G44"/>
    <mergeCell ref="H44:K44"/>
    <mergeCell ref="C43:D43"/>
    <mergeCell ref="E43:G43"/>
    <mergeCell ref="H43:K43"/>
    <mergeCell ref="C48:D48"/>
    <mergeCell ref="E48:G48"/>
    <mergeCell ref="H48:K48"/>
    <mergeCell ref="C47:D47"/>
    <mergeCell ref="E47:G47"/>
    <mergeCell ref="H47:K47"/>
  </mergeCells>
  <printOptions/>
  <pageMargins left="0.7874015748031497" right="0.7" top="0.3937007874015748" bottom="0.1968503937007874" header="0.38" footer="0.37"/>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2007-01-17T09:03:39Z</cp:lastPrinted>
  <dcterms:created xsi:type="dcterms:W3CDTF">2006-12-14T12:09:56Z</dcterms:created>
  <dcterms:modified xsi:type="dcterms:W3CDTF">2008-07-02T02:57:17Z</dcterms:modified>
  <cp:category/>
  <cp:version/>
  <cp:contentType/>
  <cp:contentStatus/>
</cp:coreProperties>
</file>