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20520" windowHeight="3645" tabRatio="734" activeTab="7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'01施設概要'!$B$1:$R$41</definedName>
    <definedName name="_xlnm.Print_Area" localSheetId="1">'02損益計算'!$B$1:$T$53</definedName>
    <definedName name="_xlnm.Print_Area" localSheetId="2">'03収益費用構成'!$B$1:$S$49</definedName>
    <definedName name="_xlnm.Print_Area" localSheetId="3">'04貸借対照'!$B$1:$S$68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'07繰入金(1)'!$B$1:$U$53</definedName>
    <definedName name="_xlnm.Print_Area" localSheetId="7">'08繰入金(2)'!$B$1:$U$50</definedName>
    <definedName name="Print_Area_MI" localSheetId="0">'01施設概要'!$D$1:$Q$41</definedName>
    <definedName name="Print_Area_MI" localSheetId="1">'02損益計算'!$B$1:$S$52</definedName>
    <definedName name="Print_Area_MI" localSheetId="2">'03収益費用構成'!$B$1:$R$49</definedName>
    <definedName name="Print_Area_MI" localSheetId="3">'04貸借対照'!$B$1:$R$50</definedName>
    <definedName name="Print_Area_MI" localSheetId="4">'05資本的収支'!$B$1:$R$35</definedName>
    <definedName name="Print_Area_MI" localSheetId="6">'07繰入金(1)'!$B$1:$T$53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<sst xmlns="http://schemas.openxmlformats.org/spreadsheetml/2006/main" count="1075" uniqueCount="412">
  <si>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</si>
  <si>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</si>
  <si>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</si>
  <si>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</si>
  <si>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</si>
  <si>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</si>
  <si>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</si>
  <si>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</si>
  <si>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</si>
  <si>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</si>
  <si>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</si>
  <si>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</si>
  <si>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</si>
  <si>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</si>
  <si>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</si>
  <si>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</si>
  <si>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</si>
  <si>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</si>
  <si>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</si>
  <si>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</si>
  <si>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</si>
  <si>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</si>
  <si>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</si>
  <si>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</si>
  <si>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</si>
  <si>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</si>
  <si>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</si>
  <si>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</si>
  <si>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</si>
  <si>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</si>
  <si>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</si>
  <si>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</si>
  <si>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</si>
  <si>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</si>
  <si>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</si>
  <si>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</si>
  <si>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</si>
  <si>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</si>
  <si>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</si>
  <si>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</si>
  <si>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</si>
  <si>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</si>
  <si>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</si>
  <si>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</si>
  <si>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</si>
  <si>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</si>
  <si>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</si>
  <si>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</si>
  <si>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</si>
  <si>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</si>
  <si>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</si>
  <si>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</si>
  <si>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</si>
  <si>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</si>
  <si>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</si>
  <si>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</si>
  <si>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</si>
  <si>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</si>
  <si>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</si>
  <si>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</si>
  <si>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</si>
  <si>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</si>
  <si>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</si>
  <si>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</si>
  <si>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</si>
  <si>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</si>
  <si>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</si>
  <si>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</si>
  <si>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</si>
  <si>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</si>
  <si>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</si>
  <si>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</si>
  <si>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</si>
  <si>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</si>
  <si>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</si>
  <si>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</si>
  <si>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</si>
  <si>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</si>
  <si>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</si>
  <si>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</si>
  <si>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</si>
  <si>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</si>
  <si>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</si>
  <si>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</si>
  <si>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</si>
  <si>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</si>
  <si>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</si>
  <si>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</si>
  <si>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</si>
  <si>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</si>
  <si>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</si>
  <si>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</si>
  <si>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</si>
  <si>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</si>
  <si>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</si>
  <si>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</si>
  <si>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</si>
  <si>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</si>
  <si>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</si>
  <si>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</si>
  <si>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</si>
  <si>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</si>
  <si>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</si>
  <si>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</si>
  <si>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</si>
  <si>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</si>
  <si>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</si>
  <si>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</si>
  <si>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</si>
  <si>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</si>
  <si>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</si>
  <si>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</si>
  <si>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</si>
  <si>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</si>
  <si>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</si>
  <si>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</si>
  <si>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</si>
  <si>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</si>
  <si>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</si>
  <si>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</si>
  <si>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</si>
  <si>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</si>
  <si>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</si>
  <si>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</si>
  <si>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</si>
  <si>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</si>
  <si>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</si>
  <si>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</si>
  <si>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</si>
  <si>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</si>
  <si>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</si>
  <si>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</si>
  <si>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</si>
  <si>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</si>
  <si>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</si>
  <si>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エ 建 設 仮 勘 定</t>
  </si>
  <si>
    <t>(１) 現  金  預  金</t>
  </si>
  <si>
    <t>(２) 未    収    金</t>
  </si>
  <si>
    <t xml:space="preserve"> ４ 資    産    合    計</t>
  </si>
  <si>
    <t xml:space="preserve"> ５ 固    定    負    債</t>
  </si>
  <si>
    <t>(５) そ    の    他</t>
  </si>
  <si>
    <t>ア 固 有 資 本 金</t>
  </si>
  <si>
    <t>イ 再評価組入資本金</t>
  </si>
  <si>
    <t>ウ 繰 入 資 本 金</t>
  </si>
  <si>
    <t>エ 組 入 資 本 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</si>
  <si>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</si>
  <si>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</si>
  <si>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</si>
  <si>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</si>
  <si>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</si>
  <si>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</si>
  <si>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</si>
  <si>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</si>
  <si>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</si>
  <si>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</si>
  <si>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</si>
  <si>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</si>
  <si>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</si>
  <si>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</si>
  <si>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</si>
  <si>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</si>
  <si>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</si>
  <si>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</si>
  <si>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</si>
  <si>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</si>
  <si>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</si>
  <si>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</si>
  <si>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</si>
  <si>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</si>
  <si>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</si>
  <si>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</si>
  <si>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</si>
  <si>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</si>
  <si>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</si>
  <si>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</si>
  <si>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</si>
  <si>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</si>
  <si>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</si>
  <si>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</si>
  <si>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</si>
  <si>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</si>
  <si>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</si>
  <si>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</si>
  <si>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</si>
  <si>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</si>
  <si>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</si>
  <si>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</si>
  <si>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</si>
  <si>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</si>
  <si>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</si>
  <si>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</si>
  <si>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</si>
  <si>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</si>
  <si>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</si>
  <si>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</si>
  <si>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</si>
  <si>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</si>
  <si>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</si>
  <si>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</si>
  <si>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</si>
  <si>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</si>
  <si>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</si>
  <si>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</si>
  <si>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</si>
  <si>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</si>
  <si>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</si>
  <si>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</si>
  <si>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</si>
  <si>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</si>
  <si>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</si>
  <si>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</si>
  <si>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</si>
  <si>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</si>
  <si>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</si>
  <si>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</si>
  <si>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</si>
  <si>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</si>
  <si>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</si>
  <si>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</si>
  <si>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</si>
  <si>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</si>
  <si>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</si>
  <si>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</si>
  <si>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</si>
  <si>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</si>
  <si>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</si>
  <si>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</si>
  <si>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</si>
  <si>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</si>
  <si>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</si>
  <si>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</si>
  <si>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</si>
  <si>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</si>
  <si>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</si>
  <si>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</si>
  <si>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</si>
  <si>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</si>
  <si>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</si>
  <si>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</si>
  <si>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</si>
  <si>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</si>
  <si>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</si>
  <si>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</si>
  <si>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</si>
  <si>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</si>
  <si>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</si>
  <si>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</si>
  <si>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</si>
  <si>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</si>
  <si>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</si>
  <si>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</si>
  <si>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</si>
  <si>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</si>
  <si>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</si>
  <si>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</si>
  <si>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</si>
  <si>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</si>
  <si>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</si>
  <si>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</si>
  <si>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</si>
  <si>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</si>
  <si>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</si>
  <si>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</si>
  <si>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</si>
  <si>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</si>
  <si>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</si>
  <si>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</si>
  <si>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</si>
  <si>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</si>
  <si>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</si>
  <si>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</si>
  <si>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</si>
  <si>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</si>
  <si>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</si>
  <si>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</si>
  <si>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 xml:space="preserve"> ２ 流    動    資    産</t>
  </si>
  <si>
    <t xml:space="preserve"> ６ 流    動    負    債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</si>
  <si>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</si>
  <si>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</si>
  <si>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</si>
  <si>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</si>
  <si>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</si>
  <si>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</si>
  <si>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</si>
  <si>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</si>
  <si>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</si>
  <si>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</si>
  <si>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</si>
  <si>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</si>
  <si>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</si>
  <si>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</si>
  <si>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</si>
  <si>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</si>
  <si>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</si>
  <si>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</si>
  <si>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</si>
  <si>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</si>
  <si>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</si>
  <si>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</si>
  <si>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</si>
  <si>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</si>
  <si>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</si>
  <si>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</si>
  <si>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</si>
  <si>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</si>
  <si>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</si>
  <si>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</si>
  <si>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</si>
  <si>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</si>
  <si>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</si>
  <si>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</si>
  <si>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</si>
  <si>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</si>
  <si>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</si>
  <si>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</si>
  <si>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</si>
  <si>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</si>
  <si>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</si>
  <si>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</si>
  <si>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</si>
  <si>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</si>
  <si>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</si>
  <si>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</si>
  <si>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</si>
  <si>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</si>
  <si>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</si>
  <si>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</si>
  <si>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</si>
  <si>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</si>
  <si>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</si>
  <si>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</si>
  <si>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</si>
  <si>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</si>
  <si>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</si>
  <si>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</si>
  <si>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</si>
  <si>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</si>
  <si>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</si>
  <si>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</si>
  <si>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</si>
  <si>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</si>
  <si>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</si>
  <si>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</si>
  <si>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</si>
  <si>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</si>
  <si>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平 均</t>
  </si>
  <si>
    <t>尾鷲総合病院</t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</si>
  <si>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</si>
  <si>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</si>
  <si>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</si>
  <si>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</si>
  <si>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</si>
  <si>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</si>
  <si>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</si>
  <si>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</si>
  <si>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</si>
  <si>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</si>
  <si>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</si>
  <si>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 xml:space="preserve"> 医師確保対策経費</t>
  </si>
  <si>
    <t>想定企業</t>
  </si>
  <si>
    <t>　　一　般　</t>
  </si>
  <si>
    <t>―</t>
  </si>
  <si>
    <t>―</t>
  </si>
  <si>
    <t>20：1</t>
  </si>
  <si>
    <t xml:space="preserve"> キ 長 期 前 受 金 戻 入</t>
  </si>
  <si>
    <t xml:space="preserve"> ク 資 本 費 繰 入 収 益</t>
  </si>
  <si>
    <t>１０その他未処分利益剰余金</t>
  </si>
  <si>
    <t xml:space="preserve">    変動額</t>
  </si>
  <si>
    <t>１１当年度未処分利益剰余金</t>
  </si>
  <si>
    <t>６　病 院 事 業</t>
  </si>
  <si>
    <t>(４) 貯    蔵    品</t>
  </si>
  <si>
    <t>(５) 短期有価証券</t>
  </si>
  <si>
    <t>ウ 減価償却累計額  (△)</t>
  </si>
  <si>
    <r>
      <t xml:space="preserve">(３) 貸 </t>
    </r>
    <r>
      <rPr>
        <sz val="14"/>
        <rFont val="ＭＳ 明朝"/>
        <family val="1"/>
      </rPr>
      <t>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(</t>
    </r>
    <r>
      <rPr>
        <sz val="14"/>
        <rFont val="ＭＳ 明朝"/>
        <family val="1"/>
      </rPr>
      <t>△</t>
    </r>
    <r>
      <rPr>
        <sz val="14"/>
        <rFont val="ＭＳ 明朝"/>
        <family val="1"/>
      </rPr>
      <t>)</t>
    </r>
  </si>
  <si>
    <t xml:space="preserve"> ３ 繰    延    資    産</t>
  </si>
  <si>
    <t>(１) 建設改良等企業債</t>
  </si>
  <si>
    <t>(２) その他企業債</t>
  </si>
  <si>
    <t>(３) 建設改良等長期借入金</t>
  </si>
  <si>
    <r>
      <t>(４) その他長期</t>
    </r>
    <r>
      <rPr>
        <sz val="14"/>
        <rFont val="ＭＳ 明朝"/>
        <family val="1"/>
      </rPr>
      <t>借入金</t>
    </r>
  </si>
  <si>
    <t>(５) 引    当    金</t>
  </si>
  <si>
    <t>(６) リ ー ス 債 務</t>
  </si>
  <si>
    <r>
      <t>(７</t>
    </r>
    <r>
      <rPr>
        <sz val="14"/>
        <rFont val="ＭＳ 明朝"/>
        <family val="1"/>
      </rPr>
      <t>) 一 時 借 入 金</t>
    </r>
  </si>
  <si>
    <t>(８) 未払金・未払費用</t>
  </si>
  <si>
    <t>(９) そ    の    他</t>
  </si>
  <si>
    <t xml:space="preserve"> ７ 繰    延    収    益</t>
  </si>
  <si>
    <t>(１) 長　期　前　受　金</t>
  </si>
  <si>
    <r>
      <t xml:space="preserve">(２) </t>
    </r>
    <r>
      <rPr>
        <sz val="10"/>
        <rFont val="ＭＳ 明朝"/>
        <family val="1"/>
      </rPr>
      <t>長期前受金収益化累計額（△）</t>
    </r>
  </si>
  <si>
    <t xml:space="preserve"> ８ 負    債    合    計</t>
  </si>
  <si>
    <t>10：1</t>
  </si>
  <si>
    <t>13：1</t>
  </si>
  <si>
    <t xml:space="preserve"> ９ 資       本       金</t>
  </si>
  <si>
    <t>１０　剰      余      金</t>
  </si>
  <si>
    <t>１１ 資   本   合   計</t>
  </si>
  <si>
    <r>
      <t>１２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</si>
  <si>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>１３ 不   良   債   務</t>
  </si>
  <si>
    <t>１４ 実 質 資 金 不 足 額</t>
  </si>
  <si>
    <t xml:space="preserve"> 研究研修費</t>
  </si>
  <si>
    <t xml:space="preserve"> 公立病院改革の</t>
  </si>
  <si>
    <t xml:space="preserve"> 結  核  医　療</t>
  </si>
  <si>
    <t xml:space="preserve"> 精  神  医　療</t>
  </si>
  <si>
    <t xml:space="preserve"> 感 染 症 医 療</t>
  </si>
  <si>
    <t xml:space="preserve">　　　　推進経費 </t>
  </si>
  <si>
    <t>(３) 投資その他の資産</t>
  </si>
  <si>
    <t>20：1</t>
  </si>
  <si>
    <t>市立</t>
  </si>
  <si>
    <t>市立</t>
  </si>
  <si>
    <t xml:space="preserve"> 市立</t>
  </si>
  <si>
    <t xml:space="preserve"> 看護師養成所</t>
  </si>
  <si>
    <t xml:space="preserve"> 共 済 追 加 費 用</t>
  </si>
  <si>
    <t xml:space="preserve"> 児　童　手　当</t>
  </si>
  <si>
    <t xml:space="preserve"> 院 内 保 育 所</t>
  </si>
  <si>
    <t xml:space="preserve"> 他 会 計 借 入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</si>
</sst>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  <numFmt numFmtId="191" formatCode="0.0;[Red]0.0"/>
    <numFmt numFmtId="192" formatCode="#,##0;&quot;△ &quot;#,##0"/>
    <numFmt numFmtId="193" formatCode="0_);\(0\)"/>
    <numFmt numFmtId="194" formatCode="#,##0_);\(#,##0\)"/>
  </numFmts>
  <fonts count="4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7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86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37" fontId="0" fillId="0" borderId="11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37" fontId="0" fillId="0" borderId="11" xfId="0" applyNumberFormat="1" applyBorder="1" applyAlignment="1" applyProtection="1">
      <alignment horizontal="center" vertical="center"/>
      <protection/>
    </xf>
    <xf numFmtId="37" fontId="0" fillId="0" borderId="12" xfId="0" applyNumberFormat="1" applyBorder="1" applyAlignment="1" applyProtection="1">
      <alignment horizontal="center" vertical="center"/>
      <protection/>
    </xf>
    <xf numFmtId="37" fontId="0" fillId="0" borderId="13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14" xfId="0" applyNumberFormat="1" applyBorder="1" applyAlignment="1" applyProtection="1">
      <alignment vertical="center"/>
      <protection/>
    </xf>
    <xf numFmtId="185" fontId="0" fillId="0" borderId="15" xfId="0" applyNumberFormat="1" applyBorder="1" applyAlignment="1" applyProtection="1">
      <alignment vertical="center"/>
      <protection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 applyProtection="1">
      <alignment vertical="center"/>
      <protection/>
    </xf>
    <xf numFmtId="185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185" fontId="0" fillId="0" borderId="19" xfId="0" applyNumberFormat="1" applyBorder="1" applyAlignment="1" applyProtection="1">
      <alignment vertical="center"/>
      <protection/>
    </xf>
    <xf numFmtId="185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31" xfId="0" applyNumberFormat="1" applyBorder="1" applyAlignment="1">
      <alignment vertical="center"/>
    </xf>
    <xf numFmtId="0" fontId="0" fillId="0" borderId="27" xfId="0" applyNumberFormat="1" applyBorder="1" applyAlignment="1">
      <alignment vertical="center" shrinkToFit="1"/>
    </xf>
    <xf numFmtId="0" fontId="0" fillId="0" borderId="30" xfId="0" applyNumberFormat="1" applyBorder="1" applyAlignment="1">
      <alignment vertical="center" shrinkToFit="1"/>
    </xf>
    <xf numFmtId="49" fontId="0" fillId="0" borderId="10" xfId="0" applyNumberFormat="1" applyFill="1" applyBorder="1" applyAlignment="1" applyProtection="1">
      <alignment horizontal="center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49" fontId="0" fillId="0" borderId="13" xfId="0" applyNumberFormat="1" applyFill="1" applyBorder="1" applyAlignment="1" applyProtection="1">
      <alignment horizontal="center" vertical="center" shrinkToFit="1"/>
      <protection/>
    </xf>
    <xf numFmtId="186" fontId="0" fillId="0" borderId="17" xfId="0" applyNumberFormat="1" applyBorder="1" applyAlignment="1">
      <alignment vertical="center"/>
    </xf>
    <xf numFmtId="0" fontId="3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26" xfId="0" applyNumberFormat="1" applyBorder="1" applyAlignment="1" applyProtection="1">
      <alignment vertical="center"/>
      <protection/>
    </xf>
    <xf numFmtId="0" fontId="0" fillId="0" borderId="26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26" xfId="0" applyNumberFormat="1" applyBorder="1" applyAlignment="1">
      <alignment horizontal="center" vertical="top"/>
    </xf>
    <xf numFmtId="0" fontId="0" fillId="0" borderId="0" xfId="66" applyFill="1" applyAlignment="1">
      <alignment vertical="center"/>
      <protection/>
    </xf>
    <xf numFmtId="0" fontId="0" fillId="0" borderId="29" xfId="66" applyFill="1" applyBorder="1" applyAlignment="1">
      <alignment vertical="center"/>
      <protection/>
    </xf>
    <xf numFmtId="0" fontId="0" fillId="0" borderId="26" xfId="66" applyFill="1" applyBorder="1" applyAlignment="1">
      <alignment vertical="center"/>
      <protection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vertical="center" shrinkToFit="1"/>
    </xf>
    <xf numFmtId="0" fontId="0" fillId="0" borderId="28" xfId="66" applyFill="1" applyBorder="1" applyAlignment="1">
      <alignment vertical="center"/>
      <protection/>
    </xf>
    <xf numFmtId="0" fontId="0" fillId="0" borderId="28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 shrinkToFit="1"/>
    </xf>
    <xf numFmtId="0" fontId="0" fillId="0" borderId="19" xfId="66" applyFill="1" applyBorder="1" applyAlignment="1">
      <alignment vertical="center"/>
      <protection/>
    </xf>
    <xf numFmtId="0" fontId="0" fillId="0" borderId="32" xfId="66" applyFill="1" applyBorder="1" applyAlignment="1">
      <alignment vertical="center"/>
      <protection/>
    </xf>
    <xf numFmtId="187" fontId="0" fillId="0" borderId="16" xfId="66" applyNumberFormat="1" applyFill="1" applyBorder="1" applyAlignment="1" applyProtection="1">
      <alignment vertical="center"/>
      <protection/>
    </xf>
    <xf numFmtId="187" fontId="0" fillId="0" borderId="33" xfId="66" applyNumberFormat="1" applyFill="1" applyBorder="1" applyAlignment="1" applyProtection="1">
      <alignment vertical="center"/>
      <protection/>
    </xf>
    <xf numFmtId="0" fontId="0" fillId="0" borderId="32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187" fontId="0" fillId="0" borderId="34" xfId="66" applyNumberFormat="1" applyFill="1" applyBorder="1" applyAlignment="1" applyProtection="1">
      <alignment vertical="center"/>
      <protection/>
    </xf>
    <xf numFmtId="187" fontId="0" fillId="0" borderId="35" xfId="66" applyNumberFormat="1" applyFill="1" applyBorder="1" applyAlignment="1" applyProtection="1">
      <alignment vertical="center"/>
      <protection/>
    </xf>
    <xf numFmtId="0" fontId="0" fillId="0" borderId="10" xfId="66" applyFill="1" applyBorder="1" applyAlignment="1">
      <alignment vertical="center"/>
      <protection/>
    </xf>
    <xf numFmtId="187" fontId="0" fillId="0" borderId="36" xfId="66" applyNumberFormat="1" applyFill="1" applyBorder="1" applyAlignment="1" applyProtection="1">
      <alignment vertical="center"/>
      <protection/>
    </xf>
    <xf numFmtId="187" fontId="0" fillId="0" borderId="37" xfId="66" applyNumberFormat="1" applyFill="1" applyBorder="1" applyAlignment="1" applyProtection="1">
      <alignment vertical="center"/>
      <protection/>
    </xf>
    <xf numFmtId="187" fontId="0" fillId="0" borderId="37" xfId="66" applyNumberFormat="1" applyFill="1" applyBorder="1" applyAlignment="1">
      <alignment vertical="center"/>
      <protection/>
    </xf>
    <xf numFmtId="0" fontId="0" fillId="0" borderId="26" xfId="66" applyFill="1" applyBorder="1" applyAlignment="1">
      <alignment/>
      <protection/>
    </xf>
    <xf numFmtId="0" fontId="0" fillId="0" borderId="0" xfId="66" applyFill="1" applyAlignment="1">
      <alignment/>
      <protection/>
    </xf>
    <xf numFmtId="0" fontId="0" fillId="0" borderId="10" xfId="66" applyFont="1" applyFill="1" applyBorder="1" applyAlignment="1">
      <alignment vertical="top"/>
      <protection/>
    </xf>
    <xf numFmtId="0" fontId="0" fillId="0" borderId="19" xfId="66" applyFill="1" applyBorder="1" applyAlignment="1">
      <alignment vertical="top"/>
      <protection/>
    </xf>
    <xf numFmtId="187" fontId="0" fillId="0" borderId="34" xfId="66" applyNumberFormat="1" applyFill="1" applyBorder="1" applyAlignment="1" applyProtection="1">
      <alignment vertical="top"/>
      <protection/>
    </xf>
    <xf numFmtId="187" fontId="0" fillId="0" borderId="35" xfId="66" applyNumberFormat="1" applyFill="1" applyBorder="1" applyAlignment="1" applyProtection="1">
      <alignment vertical="top"/>
      <protection/>
    </xf>
    <xf numFmtId="0" fontId="6" fillId="0" borderId="0" xfId="66" applyFont="1" applyFill="1" applyAlignment="1">
      <alignment vertical="center"/>
      <protection/>
    </xf>
    <xf numFmtId="0" fontId="0" fillId="0" borderId="29" xfId="66" applyFill="1" applyBorder="1" applyAlignment="1">
      <alignment horizontal="right"/>
      <protection/>
    </xf>
    <xf numFmtId="0" fontId="0" fillId="0" borderId="28" xfId="0" applyNumberFormat="1" applyFill="1" applyBorder="1" applyAlignment="1">
      <alignment vertical="center" shrinkToFit="1"/>
    </xf>
    <xf numFmtId="0" fontId="0" fillId="0" borderId="0" xfId="65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29" xfId="65" applyFill="1" applyBorder="1" applyAlignment="1">
      <alignment vertical="center"/>
      <protection/>
    </xf>
    <xf numFmtId="0" fontId="0" fillId="0" borderId="29" xfId="65" applyFill="1" applyBorder="1" applyAlignment="1">
      <alignment horizontal="right"/>
      <protection/>
    </xf>
    <xf numFmtId="0" fontId="0" fillId="0" borderId="26" xfId="65" applyFill="1" applyBorder="1" applyAlignment="1">
      <alignment vertical="center"/>
      <protection/>
    </xf>
    <xf numFmtId="0" fontId="0" fillId="0" borderId="28" xfId="65" applyFill="1" applyBorder="1" applyAlignment="1">
      <alignment vertical="center"/>
      <protection/>
    </xf>
    <xf numFmtId="0" fontId="0" fillId="0" borderId="26" xfId="65" applyFill="1" applyBorder="1" applyAlignment="1">
      <alignment horizontal="center" vertical="center"/>
      <protection/>
    </xf>
    <xf numFmtId="0" fontId="0" fillId="0" borderId="15" xfId="65" applyFill="1" applyBorder="1" applyAlignment="1">
      <alignment vertical="center"/>
      <protection/>
    </xf>
    <xf numFmtId="0" fontId="0" fillId="0" borderId="32" xfId="65" applyFill="1" applyBorder="1" applyAlignment="1">
      <alignment vertical="center"/>
      <protection/>
    </xf>
    <xf numFmtId="187" fontId="0" fillId="0" borderId="38" xfId="65" applyNumberFormat="1" applyFill="1" applyBorder="1" applyAlignment="1" applyProtection="1">
      <alignment vertical="center"/>
      <protection/>
    </xf>
    <xf numFmtId="187" fontId="0" fillId="0" borderId="39" xfId="65" applyNumberFormat="1" applyFill="1" applyBorder="1" applyAlignment="1" applyProtection="1">
      <alignment vertical="center"/>
      <protection/>
    </xf>
    <xf numFmtId="187" fontId="0" fillId="0" borderId="14" xfId="65" applyNumberFormat="1" applyFill="1" applyBorder="1" applyAlignment="1" applyProtection="1">
      <alignment vertical="center"/>
      <protection/>
    </xf>
    <xf numFmtId="187" fontId="0" fillId="0" borderId="33" xfId="65" applyNumberFormat="1" applyFill="1" applyBorder="1" applyAlignment="1" applyProtection="1">
      <alignment vertical="center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11" xfId="65" applyFill="1" applyBorder="1" applyAlignment="1">
      <alignment vertical="center"/>
      <protection/>
    </xf>
    <xf numFmtId="0" fontId="0" fillId="0" borderId="19" xfId="65" applyFill="1" applyBorder="1" applyAlignment="1">
      <alignment vertical="center"/>
      <protection/>
    </xf>
    <xf numFmtId="187" fontId="0" fillId="0" borderId="10" xfId="65" applyNumberFormat="1" applyFill="1" applyBorder="1" applyAlignment="1" applyProtection="1">
      <alignment vertical="center"/>
      <protection/>
    </xf>
    <xf numFmtId="187" fontId="0" fillId="0" borderId="35" xfId="65" applyNumberFormat="1" applyFill="1" applyBorder="1" applyAlignment="1" applyProtection="1">
      <alignment vertical="center"/>
      <protection/>
    </xf>
    <xf numFmtId="0" fontId="0" fillId="0" borderId="26" xfId="65" applyFont="1" applyFill="1" applyBorder="1" applyAlignment="1">
      <alignment vertical="center"/>
      <protection/>
    </xf>
    <xf numFmtId="0" fontId="0" fillId="0" borderId="10" xfId="65" applyFill="1" applyBorder="1" applyAlignment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27" xfId="65" applyFill="1" applyBorder="1" applyAlignment="1">
      <alignment horizontal="center" vertical="center"/>
      <protection/>
    </xf>
    <xf numFmtId="0" fontId="0" fillId="0" borderId="27" xfId="65" applyFont="1" applyFill="1" applyBorder="1" applyAlignment="1">
      <alignment horizontal="distributed" vertical="center"/>
      <protection/>
    </xf>
    <xf numFmtId="0" fontId="0" fillId="0" borderId="26" xfId="65" applyFill="1" applyBorder="1" applyAlignment="1">
      <alignment horizontal="distributed"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26" xfId="65" applyFont="1" applyFill="1" applyBorder="1" applyAlignment="1">
      <alignment horizontal="right" vertical="center"/>
      <protection/>
    </xf>
    <xf numFmtId="0" fontId="0" fillId="0" borderId="10" xfId="65" applyFont="1" applyFill="1" applyBorder="1" applyAlignment="1">
      <alignment horizontal="right" vertical="center"/>
      <protection/>
    </xf>
    <xf numFmtId="0" fontId="0" fillId="0" borderId="27" xfId="65" applyFill="1" applyBorder="1" applyAlignment="1">
      <alignment vertical="center"/>
      <protection/>
    </xf>
    <xf numFmtId="187" fontId="0" fillId="0" borderId="26" xfId="65" applyNumberFormat="1" applyFill="1" applyBorder="1" applyAlignment="1" applyProtection="1">
      <alignment vertical="center"/>
      <protection/>
    </xf>
    <xf numFmtId="187" fontId="0" fillId="0" borderId="37" xfId="65" applyNumberFormat="1" applyFill="1" applyBorder="1" applyAlignment="1" applyProtection="1">
      <alignment vertical="center"/>
      <protection/>
    </xf>
    <xf numFmtId="0" fontId="0" fillId="0" borderId="35" xfId="65" applyFill="1" applyBorder="1" applyAlignment="1">
      <alignment vertical="center"/>
      <protection/>
    </xf>
    <xf numFmtId="0" fontId="0" fillId="0" borderId="40" xfId="65" applyFont="1" applyFill="1" applyBorder="1" applyAlignment="1">
      <alignment horizontal="center" vertical="center"/>
      <protection/>
    </xf>
    <xf numFmtId="0" fontId="0" fillId="0" borderId="41" xfId="65" applyFill="1" applyBorder="1" applyAlignment="1">
      <alignment vertical="center"/>
      <protection/>
    </xf>
    <xf numFmtId="0" fontId="0" fillId="0" borderId="42" xfId="65" applyFont="1" applyFill="1" applyBorder="1" applyAlignment="1">
      <alignment horizontal="center" vertical="center"/>
      <protection/>
    </xf>
    <xf numFmtId="0" fontId="0" fillId="0" borderId="19" xfId="67" applyFill="1" applyBorder="1" applyAlignment="1">
      <alignment vertical="center"/>
      <protection/>
    </xf>
    <xf numFmtId="0" fontId="0" fillId="0" borderId="26" xfId="67" applyFill="1" applyBorder="1" applyAlignment="1">
      <alignment vertical="center"/>
      <protection/>
    </xf>
    <xf numFmtId="0" fontId="0" fillId="0" borderId="0" xfId="67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0" fillId="0" borderId="29" xfId="67" applyFill="1" applyBorder="1" applyAlignment="1">
      <alignment vertical="center"/>
      <protection/>
    </xf>
    <xf numFmtId="0" fontId="0" fillId="0" borderId="29" xfId="67" applyFill="1" applyBorder="1" applyAlignment="1">
      <alignment horizontal="right"/>
      <protection/>
    </xf>
    <xf numFmtId="0" fontId="0" fillId="0" borderId="27" xfId="67" applyFill="1" applyBorder="1" applyAlignment="1">
      <alignment vertical="center"/>
      <protection/>
    </xf>
    <xf numFmtId="0" fontId="0" fillId="0" borderId="27" xfId="67" applyFill="1" applyBorder="1" applyAlignment="1">
      <alignment horizontal="center" vertical="center"/>
      <protection/>
    </xf>
    <xf numFmtId="0" fontId="0" fillId="0" borderId="28" xfId="67" applyFill="1" applyBorder="1" applyAlignment="1">
      <alignment vertical="center"/>
      <protection/>
    </xf>
    <xf numFmtId="0" fontId="0" fillId="0" borderId="30" xfId="67" applyFill="1" applyBorder="1" applyAlignment="1">
      <alignment vertical="center"/>
      <protection/>
    </xf>
    <xf numFmtId="187" fontId="0" fillId="0" borderId="10" xfId="67" applyNumberFormat="1" applyFill="1" applyBorder="1" applyAlignment="1" applyProtection="1">
      <alignment vertical="center"/>
      <protection/>
    </xf>
    <xf numFmtId="187" fontId="0" fillId="0" borderId="11" xfId="67" applyNumberFormat="1" applyFill="1" applyBorder="1" applyAlignment="1" applyProtection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32" xfId="67" applyFill="1" applyBorder="1" applyAlignment="1">
      <alignment vertical="center"/>
      <protection/>
    </xf>
    <xf numFmtId="187" fontId="0" fillId="0" borderId="22" xfId="67" applyNumberFormat="1" applyFill="1" applyBorder="1" applyAlignment="1" applyProtection="1">
      <alignment vertical="center"/>
      <protection/>
    </xf>
    <xf numFmtId="187" fontId="0" fillId="0" borderId="43" xfId="67" applyNumberFormat="1" applyFill="1" applyBorder="1" applyAlignment="1" applyProtection="1">
      <alignment vertical="center"/>
      <protection/>
    </xf>
    <xf numFmtId="187" fontId="0" fillId="0" borderId="44" xfId="67" applyNumberFormat="1" applyFill="1" applyBorder="1" applyAlignment="1" applyProtection="1">
      <alignment vertical="center"/>
      <protection/>
    </xf>
    <xf numFmtId="187" fontId="0" fillId="0" borderId="24" xfId="67" applyNumberFormat="1" applyFill="1" applyBorder="1" applyAlignment="1" applyProtection="1">
      <alignment vertical="center"/>
      <protection/>
    </xf>
    <xf numFmtId="187" fontId="0" fillId="0" borderId="45" xfId="67" applyNumberFormat="1" applyFill="1" applyBorder="1" applyAlignment="1" applyProtection="1">
      <alignment vertical="center"/>
      <protection/>
    </xf>
    <xf numFmtId="187" fontId="0" fillId="0" borderId="46" xfId="67" applyNumberFormat="1" applyFill="1" applyBorder="1" applyAlignment="1" applyProtection="1">
      <alignment vertical="center"/>
      <protection/>
    </xf>
    <xf numFmtId="0" fontId="0" fillId="0" borderId="19" xfId="67" applyFont="1" applyFill="1" applyBorder="1" applyAlignment="1">
      <alignment vertical="center"/>
      <protection/>
    </xf>
    <xf numFmtId="187" fontId="0" fillId="0" borderId="47" xfId="67" applyNumberFormat="1" applyFill="1" applyBorder="1" applyAlignment="1" applyProtection="1">
      <alignment vertical="center"/>
      <protection/>
    </xf>
    <xf numFmtId="187" fontId="0" fillId="0" borderId="40" xfId="67" applyNumberFormat="1" applyFill="1" applyBorder="1" applyAlignment="1" applyProtection="1">
      <alignment vertical="center"/>
      <protection/>
    </xf>
    <xf numFmtId="187" fontId="0" fillId="0" borderId="48" xfId="67" applyNumberFormat="1" applyFill="1" applyBorder="1" applyAlignment="1" applyProtection="1">
      <alignment vertical="center"/>
      <protection/>
    </xf>
    <xf numFmtId="0" fontId="0" fillId="0" borderId="10" xfId="67" applyFill="1" applyBorder="1" applyAlignment="1">
      <alignment vertical="center"/>
      <protection/>
    </xf>
    <xf numFmtId="187" fontId="0" fillId="0" borderId="49" xfId="67" applyNumberFormat="1" applyFill="1" applyBorder="1" applyAlignment="1" applyProtection="1">
      <alignment vertical="center"/>
      <protection/>
    </xf>
    <xf numFmtId="187" fontId="0" fillId="0" borderId="14" xfId="67" applyNumberFormat="1" applyFill="1" applyBorder="1" applyAlignment="1" applyProtection="1">
      <alignment vertical="center"/>
      <protection/>
    </xf>
    <xf numFmtId="187" fontId="0" fillId="0" borderId="15" xfId="67" applyNumberFormat="1" applyFill="1" applyBorder="1" applyAlignment="1" applyProtection="1">
      <alignment vertical="center"/>
      <protection/>
    </xf>
    <xf numFmtId="0" fontId="0" fillId="0" borderId="32" xfId="67" applyFont="1" applyFill="1" applyBorder="1" applyAlignment="1">
      <alignment vertical="center"/>
      <protection/>
    </xf>
    <xf numFmtId="187" fontId="0" fillId="0" borderId="28" xfId="67" applyNumberFormat="1" applyFill="1" applyBorder="1" applyAlignment="1" applyProtection="1">
      <alignment vertical="center"/>
      <protection/>
    </xf>
    <xf numFmtId="187" fontId="0" fillId="0" borderId="30" xfId="67" applyNumberFormat="1" applyFill="1" applyBorder="1" applyAlignment="1" applyProtection="1">
      <alignment vertical="center"/>
      <protection/>
    </xf>
    <xf numFmtId="187" fontId="0" fillId="0" borderId="50" xfId="67" applyNumberFormat="1" applyFill="1" applyBorder="1" applyAlignment="1" applyProtection="1">
      <alignment vertical="center"/>
      <protection/>
    </xf>
    <xf numFmtId="0" fontId="6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51" xfId="63" applyBorder="1" applyAlignment="1">
      <alignment vertical="center"/>
      <protection/>
    </xf>
    <xf numFmtId="0" fontId="0" fillId="0" borderId="19" xfId="63" applyBorder="1" applyAlignment="1">
      <alignment vertical="center"/>
      <protection/>
    </xf>
    <xf numFmtId="180" fontId="0" fillId="0" borderId="10" xfId="63" applyNumberFormat="1" applyBorder="1" applyAlignment="1" applyProtection="1">
      <alignment vertical="center"/>
      <protection/>
    </xf>
    <xf numFmtId="180" fontId="0" fillId="0" borderId="11" xfId="63" applyNumberFormat="1" applyBorder="1" applyAlignment="1" applyProtection="1">
      <alignment vertical="center"/>
      <protection/>
    </xf>
    <xf numFmtId="3" fontId="0" fillId="0" borderId="0" xfId="63" applyNumberFormat="1" applyAlignment="1">
      <alignment vertical="center"/>
      <protection/>
    </xf>
    <xf numFmtId="37" fontId="0" fillId="0" borderId="10" xfId="63" applyNumberFormat="1" applyBorder="1" applyAlignment="1" applyProtection="1">
      <alignment vertical="center"/>
      <protection/>
    </xf>
    <xf numFmtId="37" fontId="0" fillId="0" borderId="11" xfId="63" applyNumberFormat="1" applyBorder="1" applyAlignment="1" applyProtection="1">
      <alignment vertical="center"/>
      <protection/>
    </xf>
    <xf numFmtId="37" fontId="0" fillId="0" borderId="10" xfId="63" applyNumberFormat="1" applyFont="1" applyBorder="1" applyAlignment="1" applyProtection="1">
      <alignment vertical="center"/>
      <protection/>
    </xf>
    <xf numFmtId="0" fontId="0" fillId="0" borderId="15" xfId="63" applyFont="1" applyBorder="1" applyAlignment="1">
      <alignment vertical="center"/>
      <protection/>
    </xf>
    <xf numFmtId="37" fontId="0" fillId="0" borderId="14" xfId="63" applyNumberFormat="1" applyBorder="1" applyAlignment="1" applyProtection="1">
      <alignment vertical="center"/>
      <protection/>
    </xf>
    <xf numFmtId="37" fontId="0" fillId="0" borderId="15" xfId="63" applyNumberFormat="1" applyBorder="1" applyAlignment="1" applyProtection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0" fillId="0" borderId="15" xfId="63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180" fontId="0" fillId="0" borderId="14" xfId="63" applyNumberFormat="1" applyBorder="1" applyAlignment="1" applyProtection="1">
      <alignment vertical="center"/>
      <protection/>
    </xf>
    <xf numFmtId="180" fontId="0" fillId="0" borderId="15" xfId="63" applyNumberFormat="1" applyBorder="1" applyAlignment="1" applyProtection="1">
      <alignment vertical="center"/>
      <protection/>
    </xf>
    <xf numFmtId="0" fontId="0" fillId="0" borderId="32" xfId="63" applyBorder="1" applyAlignment="1">
      <alignment vertical="center"/>
      <protection/>
    </xf>
    <xf numFmtId="0" fontId="0" fillId="0" borderId="19" xfId="63" applyFill="1" applyBorder="1" applyAlignment="1">
      <alignment vertical="center"/>
      <protection/>
    </xf>
    <xf numFmtId="180" fontId="0" fillId="0" borderId="10" xfId="63" applyNumberFormat="1" applyFill="1" applyBorder="1" applyAlignment="1" applyProtection="1">
      <alignment vertical="center"/>
      <protection/>
    </xf>
    <xf numFmtId="180" fontId="0" fillId="0" borderId="11" xfId="63" applyNumberFormat="1" applyFill="1" applyBorder="1" applyAlignment="1" applyProtection="1">
      <alignment vertical="center"/>
      <protection/>
    </xf>
    <xf numFmtId="0" fontId="0" fillId="0" borderId="26" xfId="63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3" fontId="0" fillId="0" borderId="0" xfId="63" applyNumberFormat="1" applyFill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180" fontId="0" fillId="0" borderId="10" xfId="63" applyNumberFormat="1" applyFont="1" applyFill="1" applyBorder="1" applyAlignment="1" applyProtection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0" fillId="0" borderId="29" xfId="64" applyFill="1" applyBorder="1" applyAlignment="1">
      <alignment vertical="center"/>
      <protection/>
    </xf>
    <xf numFmtId="0" fontId="0" fillId="0" borderId="29" xfId="64" applyFill="1" applyBorder="1" applyAlignment="1">
      <alignment horizontal="right"/>
      <protection/>
    </xf>
    <xf numFmtId="0" fontId="0" fillId="0" borderId="26" xfId="64" applyFill="1" applyBorder="1" applyAlignment="1">
      <alignment vertical="center"/>
      <protection/>
    </xf>
    <xf numFmtId="0" fontId="0" fillId="0" borderId="28" xfId="64" applyFill="1" applyBorder="1" applyAlignment="1">
      <alignment vertical="center"/>
      <protection/>
    </xf>
    <xf numFmtId="0" fontId="0" fillId="0" borderId="51" xfId="64" applyFill="1" applyBorder="1" applyAlignment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32" xfId="64" applyFill="1" applyBorder="1" applyAlignment="1">
      <alignment vertical="center"/>
      <protection/>
    </xf>
    <xf numFmtId="187" fontId="0" fillId="0" borderId="14" xfId="64" applyNumberFormat="1" applyFill="1" applyBorder="1" applyAlignment="1" applyProtection="1">
      <alignment vertical="center"/>
      <protection/>
    </xf>
    <xf numFmtId="187" fontId="0" fillId="0" borderId="15" xfId="64" applyNumberFormat="1" applyFill="1" applyBorder="1" applyAlignment="1" applyProtection="1">
      <alignment vertical="center"/>
      <protection/>
    </xf>
    <xf numFmtId="0" fontId="0" fillId="0" borderId="26" xfId="64" applyFill="1" applyBorder="1" applyAlignment="1">
      <alignment horizontal="center" vertical="center"/>
      <protection/>
    </xf>
    <xf numFmtId="0" fontId="0" fillId="0" borderId="15" xfId="64" applyFill="1" applyBorder="1" applyAlignment="1">
      <alignment vertical="center"/>
      <protection/>
    </xf>
    <xf numFmtId="0" fontId="0" fillId="0" borderId="34" xfId="64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Continuous" vertical="center"/>
      <protection/>
    </xf>
    <xf numFmtId="0" fontId="0" fillId="0" borderId="19" xfId="64" applyFill="1" applyBorder="1" applyAlignment="1">
      <alignment horizontal="centerContinuous" vertical="center"/>
      <protection/>
    </xf>
    <xf numFmtId="187" fontId="0" fillId="0" borderId="10" xfId="64" applyNumberFormat="1" applyFill="1" applyBorder="1" applyAlignment="1" applyProtection="1">
      <alignment vertical="center"/>
      <protection/>
    </xf>
    <xf numFmtId="187" fontId="0" fillId="0" borderId="11" xfId="64" applyNumberFormat="1" applyFill="1" applyBorder="1" applyAlignment="1" applyProtection="1">
      <alignment vertical="center"/>
      <protection/>
    </xf>
    <xf numFmtId="0" fontId="0" fillId="0" borderId="27" xfId="64" applyFont="1" applyFill="1" applyBorder="1" applyAlignment="1">
      <alignment vertical="center"/>
      <protection/>
    </xf>
    <xf numFmtId="0" fontId="0" fillId="0" borderId="32" xfId="64" applyFont="1" applyFill="1" applyBorder="1" applyAlignment="1">
      <alignment vertical="center"/>
      <protection/>
    </xf>
    <xf numFmtId="187" fontId="0" fillId="0" borderId="24" xfId="64" applyNumberFormat="1" applyFill="1" applyBorder="1" applyAlignment="1" applyProtection="1">
      <alignment vertical="center"/>
      <protection/>
    </xf>
    <xf numFmtId="187" fontId="0" fillId="0" borderId="45" xfId="64" applyNumberFormat="1" applyFill="1" applyBorder="1" applyAlignment="1" applyProtection="1">
      <alignment vertical="center"/>
      <protection/>
    </xf>
    <xf numFmtId="37" fontId="0" fillId="0" borderId="26" xfId="64" applyNumberFormat="1" applyFill="1" applyBorder="1" applyAlignment="1" applyProtection="1">
      <alignment vertical="center"/>
      <protection/>
    </xf>
    <xf numFmtId="37" fontId="0" fillId="0" borderId="0" xfId="64" applyNumberFormat="1" applyFill="1" applyAlignment="1" applyProtection="1">
      <alignment vertical="center"/>
      <protection/>
    </xf>
    <xf numFmtId="0" fontId="0" fillId="0" borderId="10" xfId="64" applyFill="1" applyBorder="1" applyAlignment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0" fontId="0" fillId="0" borderId="19" xfId="64" applyFill="1" applyBorder="1" applyAlignment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28" xfId="64" applyFont="1" applyFill="1" applyBorder="1" applyAlignment="1">
      <alignment vertical="center"/>
      <protection/>
    </xf>
    <xf numFmtId="187" fontId="0" fillId="0" borderId="28" xfId="64" applyNumberFormat="1" applyFill="1" applyBorder="1" applyAlignment="1" applyProtection="1">
      <alignment vertical="center"/>
      <protection/>
    </xf>
    <xf numFmtId="187" fontId="0" fillId="0" borderId="30" xfId="64" applyNumberFormat="1" applyFill="1" applyBorder="1" applyAlignment="1" applyProtection="1">
      <alignment vertical="center"/>
      <protection/>
    </xf>
    <xf numFmtId="3" fontId="0" fillId="0" borderId="0" xfId="64" applyNumberFormat="1" applyFill="1" applyAlignment="1">
      <alignment vertical="center"/>
      <protection/>
    </xf>
    <xf numFmtId="180" fontId="0" fillId="0" borderId="49" xfId="63" applyNumberFormat="1" applyFill="1" applyBorder="1" applyAlignment="1" applyProtection="1">
      <alignment vertical="center"/>
      <protection/>
    </xf>
    <xf numFmtId="188" fontId="0" fillId="0" borderId="10" xfId="63" applyNumberFormat="1" applyFont="1" applyFill="1" applyBorder="1" applyAlignment="1" applyProtection="1">
      <alignment vertical="center"/>
      <protection/>
    </xf>
    <xf numFmtId="188" fontId="0" fillId="0" borderId="13" xfId="63" applyNumberFormat="1" applyFill="1" applyBorder="1" applyAlignment="1" applyProtection="1">
      <alignment vertical="center"/>
      <protection/>
    </xf>
    <xf numFmtId="188" fontId="0" fillId="0" borderId="11" xfId="63" applyNumberFormat="1" applyFont="1" applyFill="1" applyBorder="1" applyAlignment="1" applyProtection="1">
      <alignment vertical="center"/>
      <protection/>
    </xf>
    <xf numFmtId="188" fontId="0" fillId="0" borderId="49" xfId="63" applyNumberFormat="1" applyFill="1" applyBorder="1" applyAlignment="1" applyProtection="1">
      <alignment vertical="center"/>
      <protection/>
    </xf>
    <xf numFmtId="189" fontId="0" fillId="0" borderId="11" xfId="63" applyNumberFormat="1" applyBorder="1" applyAlignment="1" applyProtection="1">
      <alignment vertical="center"/>
      <protection/>
    </xf>
    <xf numFmtId="0" fontId="0" fillId="0" borderId="26" xfId="0" applyNumberFormat="1" applyFill="1" applyBorder="1" applyAlignment="1">
      <alignment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27" xfId="67" applyFont="1" applyFill="1" applyBorder="1" applyAlignment="1">
      <alignment horizontal="center" vertical="center" shrinkToFit="1"/>
      <protection/>
    </xf>
    <xf numFmtId="189" fontId="0" fillId="0" borderId="10" xfId="63" applyNumberFormat="1" applyFill="1" applyBorder="1" applyAlignment="1" applyProtection="1">
      <alignment vertical="center"/>
      <protection/>
    </xf>
    <xf numFmtId="0" fontId="0" fillId="0" borderId="27" xfId="67" applyNumberFormat="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vertical="center"/>
      <protection/>
    </xf>
    <xf numFmtId="0" fontId="0" fillId="0" borderId="19" xfId="62" applyNumberFormat="1" applyFont="1" applyFill="1" applyBorder="1" applyAlignment="1">
      <alignment horizontal="right" vertical="center"/>
      <protection/>
    </xf>
    <xf numFmtId="0" fontId="0" fillId="0" borderId="26" xfId="62" applyNumberFormat="1" applyFont="1" applyFill="1" applyBorder="1" applyAlignment="1" quotePrefix="1">
      <alignment horizontal="left" vertical="center"/>
      <protection/>
    </xf>
    <xf numFmtId="0" fontId="0" fillId="0" borderId="0" xfId="62" applyNumberFormat="1" applyFont="1" applyFill="1" applyBorder="1" applyAlignment="1" quotePrefix="1">
      <alignment horizontal="left" vertical="center"/>
      <protection/>
    </xf>
    <xf numFmtId="0" fontId="0" fillId="0" borderId="52" xfId="62" applyNumberFormat="1" applyFont="1" applyFill="1" applyBorder="1" applyAlignment="1" quotePrefix="1">
      <alignment horizontal="left" vertical="center"/>
      <protection/>
    </xf>
    <xf numFmtId="176" fontId="7" fillId="0" borderId="0" xfId="0" applyFont="1" applyAlignment="1">
      <alignment horizontal="center" vertical="center"/>
    </xf>
    <xf numFmtId="185" fontId="7" fillId="0" borderId="0" xfId="0" applyNumberFormat="1" applyFont="1" applyAlignment="1">
      <alignment vertical="center"/>
    </xf>
    <xf numFmtId="0" fontId="0" fillId="0" borderId="0" xfId="63" applyFill="1" applyBorder="1" applyAlignment="1">
      <alignment vertical="center"/>
      <protection/>
    </xf>
    <xf numFmtId="37" fontId="0" fillId="0" borderId="26" xfId="63" applyNumberFormat="1" applyFill="1" applyBorder="1" applyAlignment="1" applyProtection="1">
      <alignment vertical="center"/>
      <protection/>
    </xf>
    <xf numFmtId="37" fontId="0" fillId="0" borderId="27" xfId="63" applyNumberFormat="1" applyFill="1" applyBorder="1" applyAlignment="1" applyProtection="1">
      <alignment vertical="center"/>
      <protection/>
    </xf>
    <xf numFmtId="37" fontId="0" fillId="0" borderId="53" xfId="63" applyNumberFormat="1" applyFill="1" applyBorder="1" applyAlignment="1" applyProtection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187" fontId="0" fillId="0" borderId="0" xfId="66" applyNumberFormat="1" applyFill="1" applyAlignment="1">
      <alignment vertical="center"/>
      <protection/>
    </xf>
    <xf numFmtId="187" fontId="0" fillId="0" borderId="16" xfId="66" applyNumberFormat="1" applyFont="1" applyFill="1" applyBorder="1" applyAlignment="1" applyProtection="1">
      <alignment vertical="center"/>
      <protection/>
    </xf>
    <xf numFmtId="187" fontId="0" fillId="0" borderId="33" xfId="66" applyNumberFormat="1" applyFont="1" applyFill="1" applyBorder="1" applyAlignment="1" applyProtection="1">
      <alignment vertical="center"/>
      <protection/>
    </xf>
    <xf numFmtId="187" fontId="0" fillId="0" borderId="34" xfId="66" applyNumberFormat="1" applyFont="1" applyFill="1" applyBorder="1" applyAlignment="1" applyProtection="1">
      <alignment vertical="center"/>
      <protection/>
    </xf>
    <xf numFmtId="187" fontId="0" fillId="0" borderId="35" xfId="66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>
      <alignment vertical="center"/>
    </xf>
    <xf numFmtId="0" fontId="0" fillId="0" borderId="0" xfId="67" applyFont="1" applyFill="1" applyAlignment="1">
      <alignment horizontal="right" vertical="center"/>
      <protection/>
    </xf>
    <xf numFmtId="187" fontId="0" fillId="0" borderId="16" xfId="61" applyNumberFormat="1" applyFont="1" applyFill="1" applyBorder="1" applyAlignment="1" applyProtection="1">
      <alignment vertical="center"/>
      <protection/>
    </xf>
    <xf numFmtId="187" fontId="0" fillId="0" borderId="15" xfId="61" applyNumberFormat="1" applyFont="1" applyFill="1" applyBorder="1" applyAlignment="1" applyProtection="1">
      <alignment vertical="center"/>
      <protection/>
    </xf>
    <xf numFmtId="187" fontId="0" fillId="0" borderId="34" xfId="61" applyNumberFormat="1" applyFont="1" applyFill="1" applyBorder="1" applyAlignment="1" applyProtection="1">
      <alignment vertical="center"/>
      <protection/>
    </xf>
    <xf numFmtId="187" fontId="0" fillId="0" borderId="11" xfId="61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>
      <alignment horizontal="center" vertical="center"/>
    </xf>
    <xf numFmtId="187" fontId="0" fillId="0" borderId="19" xfId="64" applyNumberFormat="1" applyFill="1" applyBorder="1" applyAlignment="1" applyProtection="1">
      <alignment vertical="center"/>
      <protection/>
    </xf>
    <xf numFmtId="187" fontId="0" fillId="0" borderId="54" xfId="64" applyNumberFormat="1" applyFill="1" applyBorder="1" applyAlignment="1" applyProtection="1">
      <alignment vertical="center"/>
      <protection/>
    </xf>
    <xf numFmtId="37" fontId="0" fillId="0" borderId="55" xfId="0" applyNumberFormat="1" applyBorder="1" applyAlignment="1" applyProtection="1">
      <alignment vertical="center"/>
      <protection/>
    </xf>
    <xf numFmtId="187" fontId="0" fillId="0" borderId="15" xfId="61" applyNumberFormat="1" applyFont="1" applyFill="1" applyBorder="1" applyAlignment="1" applyProtection="1">
      <alignment horizontal="center" vertical="center"/>
      <protection/>
    </xf>
    <xf numFmtId="187" fontId="0" fillId="0" borderId="11" xfId="61" applyNumberFormat="1" applyFont="1" applyFill="1" applyBorder="1" applyAlignment="1" applyProtection="1">
      <alignment horizontal="center" vertical="center"/>
      <protection/>
    </xf>
    <xf numFmtId="180" fontId="0" fillId="0" borderId="11" xfId="63" applyNumberFormat="1" applyFont="1" applyBorder="1" applyAlignment="1" applyProtection="1">
      <alignment horizontal="center" vertical="center"/>
      <protection/>
    </xf>
    <xf numFmtId="180" fontId="0" fillId="0" borderId="11" xfId="63" applyNumberFormat="1" applyBorder="1" applyAlignment="1" applyProtection="1">
      <alignment horizontal="center" vertical="center"/>
      <protection/>
    </xf>
    <xf numFmtId="37" fontId="0" fillId="0" borderId="11" xfId="63" applyNumberFormat="1" applyBorder="1" applyAlignment="1" applyProtection="1">
      <alignment horizontal="center" vertical="center"/>
      <protection/>
    </xf>
    <xf numFmtId="37" fontId="0" fillId="0" borderId="15" xfId="63" applyNumberFormat="1" applyBorder="1" applyAlignment="1" applyProtection="1">
      <alignment horizontal="center" vertical="center"/>
      <protection/>
    </xf>
    <xf numFmtId="189" fontId="0" fillId="0" borderId="11" xfId="63" applyNumberFormat="1" applyBorder="1" applyAlignment="1" applyProtection="1">
      <alignment horizontal="center" vertical="center"/>
      <protection/>
    </xf>
    <xf numFmtId="180" fontId="0" fillId="0" borderId="15" xfId="63" applyNumberFormat="1" applyBorder="1" applyAlignment="1" applyProtection="1">
      <alignment horizontal="center" vertical="center"/>
      <protection/>
    </xf>
    <xf numFmtId="180" fontId="0" fillId="0" borderId="11" xfId="63" applyNumberFormat="1" applyFill="1" applyBorder="1" applyAlignment="1" applyProtection="1">
      <alignment horizontal="center" vertical="center"/>
      <protection/>
    </xf>
    <xf numFmtId="188" fontId="0" fillId="0" borderId="11" xfId="63" applyNumberFormat="1" applyFont="1" applyFill="1" applyBorder="1" applyAlignment="1" applyProtection="1">
      <alignment horizontal="center" vertical="center"/>
      <protection/>
    </xf>
    <xf numFmtId="187" fontId="0" fillId="0" borderId="43" xfId="67" applyNumberFormat="1" applyFill="1" applyBorder="1" applyAlignment="1" applyProtection="1">
      <alignment horizontal="center" vertical="center"/>
      <protection/>
    </xf>
    <xf numFmtId="187" fontId="0" fillId="0" borderId="45" xfId="67" applyNumberFormat="1" applyFill="1" applyBorder="1" applyAlignment="1" applyProtection="1">
      <alignment horizontal="center" vertical="center"/>
      <protection/>
    </xf>
    <xf numFmtId="187" fontId="0" fillId="0" borderId="40" xfId="67" applyNumberFormat="1" applyFill="1" applyBorder="1" applyAlignment="1" applyProtection="1">
      <alignment horizontal="center" vertical="center"/>
      <protection/>
    </xf>
    <xf numFmtId="187" fontId="0" fillId="0" borderId="11" xfId="67" applyNumberFormat="1" applyFill="1" applyBorder="1" applyAlignment="1" applyProtection="1">
      <alignment horizontal="center" vertical="center"/>
      <protection/>
    </xf>
    <xf numFmtId="187" fontId="0" fillId="0" borderId="15" xfId="67" applyNumberFormat="1" applyFill="1" applyBorder="1" applyAlignment="1" applyProtection="1">
      <alignment horizontal="center" vertical="center"/>
      <protection/>
    </xf>
    <xf numFmtId="187" fontId="0" fillId="0" borderId="30" xfId="67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Border="1" applyAlignment="1" applyProtection="1">
      <alignment horizontal="center" vertical="center"/>
      <protection/>
    </xf>
    <xf numFmtId="185" fontId="0" fillId="0" borderId="15" xfId="0" applyNumberFormat="1" applyBorder="1" applyAlignment="1" applyProtection="1">
      <alignment horizontal="center" vertical="center"/>
      <protection/>
    </xf>
    <xf numFmtId="185" fontId="0" fillId="0" borderId="11" xfId="0" applyNumberFormat="1" applyBorder="1" applyAlignment="1" applyProtection="1">
      <alignment horizontal="center" vertical="center"/>
      <protection/>
    </xf>
    <xf numFmtId="186" fontId="0" fillId="0" borderId="23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0" fillId="0" borderId="19" xfId="61" applyFont="1" applyFill="1" applyBorder="1" applyAlignment="1">
      <alignment vertical="center"/>
      <protection/>
    </xf>
    <xf numFmtId="0" fontId="0" fillId="0" borderId="32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top"/>
      <protection/>
    </xf>
    <xf numFmtId="187" fontId="0" fillId="0" borderId="36" xfId="66" applyNumberFormat="1" applyFill="1" applyBorder="1" applyAlignment="1" applyProtection="1">
      <alignment vertical="top"/>
      <protection/>
    </xf>
    <xf numFmtId="187" fontId="0" fillId="0" borderId="37" xfId="66" applyNumberFormat="1" applyFill="1" applyBorder="1" applyAlignment="1" applyProtection="1">
      <alignment vertical="top"/>
      <protection/>
    </xf>
    <xf numFmtId="0" fontId="0" fillId="0" borderId="26" xfId="66" applyFont="1" applyFill="1" applyBorder="1" applyAlignment="1">
      <alignment/>
      <protection/>
    </xf>
    <xf numFmtId="0" fontId="0" fillId="0" borderId="26" xfId="66" applyFont="1" applyFill="1" applyBorder="1" applyAlignment="1">
      <alignment vertical="top"/>
      <protection/>
    </xf>
    <xf numFmtId="187" fontId="0" fillId="0" borderId="37" xfId="66" applyNumberFormat="1" applyFill="1" applyBorder="1" applyAlignment="1">
      <alignment vertical="top"/>
      <protection/>
    </xf>
    <xf numFmtId="0" fontId="0" fillId="0" borderId="19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vertical="center"/>
      <protection/>
    </xf>
    <xf numFmtId="0" fontId="0" fillId="0" borderId="10" xfId="67" applyFont="1" applyFill="1" applyBorder="1" applyAlignment="1">
      <alignment vertical="center"/>
      <protection/>
    </xf>
    <xf numFmtId="187" fontId="0" fillId="0" borderId="0" xfId="65" applyNumberFormat="1" applyFill="1" applyAlignment="1">
      <alignment vertical="center"/>
      <protection/>
    </xf>
    <xf numFmtId="0" fontId="0" fillId="0" borderId="28" xfId="67" applyFont="1" applyFill="1" applyBorder="1" applyAlignment="1">
      <alignment vertical="center"/>
      <protection/>
    </xf>
    <xf numFmtId="0" fontId="47" fillId="0" borderId="27" xfId="0" applyNumberFormat="1" applyFont="1" applyBorder="1" applyAlignment="1">
      <alignment horizontal="center" vertical="center"/>
    </xf>
    <xf numFmtId="187" fontId="0" fillId="7" borderId="33" xfId="61" applyNumberFormat="1" applyFont="1" applyFill="1" applyBorder="1" applyAlignment="1">
      <alignment horizontal="center" vertical="center"/>
      <protection/>
    </xf>
    <xf numFmtId="187" fontId="0" fillId="7" borderId="11" xfId="62" applyNumberFormat="1" applyFont="1" applyFill="1" applyBorder="1" applyAlignment="1" applyProtection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0" xfId="62" applyNumberFormat="1" applyFont="1" applyFill="1" applyAlignment="1">
      <alignment vertical="center"/>
      <protection/>
    </xf>
    <xf numFmtId="0" fontId="10" fillId="0" borderId="32" xfId="62" applyNumberFormat="1" applyFont="1" applyFill="1" applyBorder="1" applyAlignment="1">
      <alignment horizontal="center" vertical="center"/>
      <protection/>
    </xf>
    <xf numFmtId="0" fontId="10" fillId="0" borderId="19" xfId="62" applyNumberFormat="1" applyFont="1" applyFill="1" applyBorder="1" applyAlignment="1">
      <alignment horizontal="center" vertical="center"/>
      <protection/>
    </xf>
    <xf numFmtId="0" fontId="10" fillId="0" borderId="26" xfId="62" applyNumberFormat="1" applyFont="1" applyFill="1" applyBorder="1" applyAlignment="1">
      <alignment vertical="center"/>
      <protection/>
    </xf>
    <xf numFmtId="0" fontId="10" fillId="0" borderId="19" xfId="62" applyNumberFormat="1" applyFont="1" applyFill="1" applyBorder="1" applyAlignment="1">
      <alignment vertical="center"/>
      <protection/>
    </xf>
    <xf numFmtId="187" fontId="0" fillId="0" borderId="56" xfId="61" applyNumberFormat="1" applyFont="1" applyFill="1" applyBorder="1" applyAlignment="1" applyProtection="1">
      <alignment vertical="center"/>
      <protection/>
    </xf>
    <xf numFmtId="0" fontId="0" fillId="0" borderId="28" xfId="62" applyNumberFormat="1" applyFont="1" applyFill="1" applyBorder="1" applyAlignment="1">
      <alignment vertical="center"/>
      <protection/>
    </xf>
    <xf numFmtId="187" fontId="0" fillId="0" borderId="28" xfId="62" applyNumberFormat="1" applyFont="1" applyFill="1" applyBorder="1" applyAlignment="1" applyProtection="1">
      <alignment vertical="center"/>
      <protection/>
    </xf>
    <xf numFmtId="187" fontId="0" fillId="0" borderId="30" xfId="62" applyNumberFormat="1" applyFont="1" applyFill="1" applyBorder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horizontal="right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vertical="center" shrinkToFit="1"/>
    </xf>
    <xf numFmtId="0" fontId="0" fillId="0" borderId="27" xfId="0" applyNumberFormat="1" applyFont="1" applyBorder="1" applyAlignment="1">
      <alignment vertical="center"/>
    </xf>
    <xf numFmtId="0" fontId="0" fillId="0" borderId="27" xfId="67" applyFont="1" applyFill="1" applyBorder="1" applyAlignment="1">
      <alignment vertical="center" shrinkToFit="1"/>
      <protection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vertical="center" shrinkToFit="1"/>
    </xf>
    <xf numFmtId="0" fontId="0" fillId="0" borderId="28" xfId="61" applyFont="1" applyFill="1" applyBorder="1" applyAlignment="1">
      <alignment vertical="center"/>
      <protection/>
    </xf>
    <xf numFmtId="0" fontId="0" fillId="0" borderId="51" xfId="61" applyFont="1" applyFill="1" applyBorder="1" applyAlignment="1">
      <alignment vertical="center"/>
      <protection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30" xfId="67" applyFont="1" applyFill="1" applyBorder="1" applyAlignment="1">
      <alignment vertical="center" shrinkToFit="1"/>
      <protection/>
    </xf>
    <xf numFmtId="187" fontId="0" fillId="0" borderId="57" xfId="61" applyNumberFormat="1" applyFont="1" applyFill="1" applyBorder="1" applyAlignment="1">
      <alignment vertical="center"/>
      <protection/>
    </xf>
    <xf numFmtId="187" fontId="0" fillId="0" borderId="58" xfId="61" applyNumberFormat="1" applyFont="1" applyFill="1" applyBorder="1" applyAlignment="1">
      <alignment vertical="center"/>
      <protection/>
    </xf>
    <xf numFmtId="187" fontId="0" fillId="0" borderId="27" xfId="61" applyNumberFormat="1" applyFont="1" applyFill="1" applyBorder="1" applyAlignment="1">
      <alignment vertical="center"/>
      <protection/>
    </xf>
    <xf numFmtId="187" fontId="0" fillId="0" borderId="26" xfId="61" applyNumberFormat="1" applyFont="1" applyFill="1" applyBorder="1" applyAlignment="1">
      <alignment vertical="center"/>
      <protection/>
    </xf>
    <xf numFmtId="187" fontId="0" fillId="0" borderId="37" xfId="61" applyNumberFormat="1" applyFont="1" applyFill="1" applyBorder="1" applyAlignment="1">
      <alignment vertical="center"/>
      <protection/>
    </xf>
    <xf numFmtId="187" fontId="0" fillId="7" borderId="14" xfId="61" applyNumberFormat="1" applyFont="1" applyFill="1" applyBorder="1" applyAlignment="1">
      <alignment vertical="center"/>
      <protection/>
    </xf>
    <xf numFmtId="187" fontId="0" fillId="7" borderId="33" xfId="61" applyNumberFormat="1" applyFont="1" applyFill="1" applyBorder="1" applyAlignment="1">
      <alignment vertical="center"/>
      <protection/>
    </xf>
    <xf numFmtId="187" fontId="0" fillId="7" borderId="15" xfId="61" applyNumberFormat="1" applyFont="1" applyFill="1" applyBorder="1" applyAlignment="1" applyProtection="1">
      <alignment vertical="center"/>
      <protection/>
    </xf>
    <xf numFmtId="187" fontId="0" fillId="7" borderId="59" xfId="61" applyNumberFormat="1" applyFont="1" applyFill="1" applyBorder="1" applyAlignment="1">
      <alignment vertical="center"/>
      <protection/>
    </xf>
    <xf numFmtId="187" fontId="0" fillId="7" borderId="60" xfId="61" applyNumberFormat="1" applyFont="1" applyFill="1" applyBorder="1" applyAlignment="1">
      <alignment vertical="center"/>
      <protection/>
    </xf>
    <xf numFmtId="187" fontId="0" fillId="7" borderId="60" xfId="61" applyNumberFormat="1" applyFont="1" applyFill="1" applyBorder="1" applyAlignment="1">
      <alignment horizontal="center" vertical="center"/>
      <protection/>
    </xf>
    <xf numFmtId="187" fontId="0" fillId="7" borderId="11" xfId="61" applyNumberFormat="1" applyFont="1" applyFill="1" applyBorder="1" applyAlignment="1" applyProtection="1">
      <alignment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187" fontId="0" fillId="0" borderId="22" xfId="61" applyNumberFormat="1" applyFont="1" applyFill="1" applyBorder="1" applyAlignment="1">
      <alignment vertical="center"/>
      <protection/>
    </xf>
    <xf numFmtId="187" fontId="0" fillId="0" borderId="23" xfId="61" applyNumberFormat="1" applyFont="1" applyFill="1" applyBorder="1" applyAlignment="1">
      <alignment vertical="center"/>
      <protection/>
    </xf>
    <xf numFmtId="187" fontId="0" fillId="0" borderId="23" xfId="61" applyNumberFormat="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187" fontId="0" fillId="0" borderId="47" xfId="61" applyNumberFormat="1" applyFont="1" applyFill="1" applyBorder="1" applyAlignment="1">
      <alignment vertical="center"/>
      <protection/>
    </xf>
    <xf numFmtId="187" fontId="0" fillId="0" borderId="54" xfId="61" applyNumberFormat="1" applyFont="1" applyFill="1" applyBorder="1" applyAlignment="1">
      <alignment vertical="center"/>
      <protection/>
    </xf>
    <xf numFmtId="187" fontId="0" fillId="0" borderId="54" xfId="61" applyNumberFormat="1" applyFont="1" applyFill="1" applyBorder="1" applyAlignment="1">
      <alignment horizontal="center" vertical="center"/>
      <protection/>
    </xf>
    <xf numFmtId="187" fontId="0" fillId="0" borderId="10" xfId="61" applyNumberFormat="1" applyFont="1" applyFill="1" applyBorder="1" applyAlignment="1">
      <alignment vertical="center"/>
      <protection/>
    </xf>
    <xf numFmtId="187" fontId="0" fillId="0" borderId="35" xfId="61" applyNumberFormat="1" applyFont="1" applyFill="1" applyBorder="1" applyAlignment="1">
      <alignment vertical="center"/>
      <protection/>
    </xf>
    <xf numFmtId="187" fontId="0" fillId="0" borderId="35" xfId="61" applyNumberFormat="1" applyFont="1" applyFill="1" applyBorder="1" applyAlignment="1">
      <alignment horizontal="center" vertical="center"/>
      <protection/>
    </xf>
    <xf numFmtId="187" fontId="0" fillId="0" borderId="61" xfId="61" applyNumberFormat="1" applyFont="1" applyFill="1" applyBorder="1" applyAlignment="1" applyProtection="1">
      <alignment vertical="center"/>
      <protection/>
    </xf>
    <xf numFmtId="187" fontId="0" fillId="0" borderId="27" xfId="61" applyNumberFormat="1" applyFont="1" applyFill="1" applyBorder="1" applyAlignment="1" applyProtection="1">
      <alignment vertical="center"/>
      <protection/>
    </xf>
    <xf numFmtId="187" fontId="0" fillId="0" borderId="27" xfId="61" applyNumberFormat="1" applyFont="1" applyFill="1" applyBorder="1" applyAlignment="1" applyProtection="1">
      <alignment horizontal="center" vertical="center"/>
      <protection/>
    </xf>
    <xf numFmtId="187" fontId="0" fillId="7" borderId="16" xfId="61" applyNumberFormat="1" applyFont="1" applyFill="1" applyBorder="1" applyAlignment="1" applyProtection="1">
      <alignment vertical="center"/>
      <protection/>
    </xf>
    <xf numFmtId="187" fontId="0" fillId="7" borderId="15" xfId="61" applyNumberFormat="1" applyFont="1" applyFill="1" applyBorder="1" applyAlignment="1" applyProtection="1">
      <alignment horizontal="center" vertical="center"/>
      <protection/>
    </xf>
    <xf numFmtId="187" fontId="0" fillId="7" borderId="34" xfId="61" applyNumberFormat="1" applyFont="1" applyFill="1" applyBorder="1" applyAlignment="1" applyProtection="1">
      <alignment vertical="center"/>
      <protection/>
    </xf>
    <xf numFmtId="187" fontId="0" fillId="7" borderId="11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 quotePrefix="1">
      <alignment horizontal="left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187" fontId="0" fillId="0" borderId="62" xfId="61" applyNumberFormat="1" applyFont="1" applyFill="1" applyBorder="1" applyAlignment="1" applyProtection="1">
      <alignment vertical="center"/>
      <protection/>
    </xf>
    <xf numFmtId="187" fontId="0" fillId="0" borderId="30" xfId="61" applyNumberFormat="1" applyFont="1" applyFill="1" applyBorder="1" applyAlignment="1" applyProtection="1">
      <alignment vertical="center"/>
      <protection/>
    </xf>
    <xf numFmtId="187" fontId="0" fillId="0" borderId="30" xfId="61" applyNumberFormat="1" applyFont="1" applyFill="1" applyBorder="1" applyAlignment="1" applyProtection="1">
      <alignment horizontal="center" vertical="center"/>
      <protection/>
    </xf>
    <xf numFmtId="187" fontId="0" fillId="0" borderId="63" xfId="61" applyNumberFormat="1" applyFont="1" applyFill="1" applyBorder="1" applyAlignment="1" applyProtection="1">
      <alignment vertical="center"/>
      <protection/>
    </xf>
    <xf numFmtId="187" fontId="0" fillId="0" borderId="0" xfId="61" applyNumberFormat="1" applyFont="1" applyFill="1" applyAlignment="1">
      <alignment vertical="center"/>
      <protection/>
    </xf>
    <xf numFmtId="0" fontId="0" fillId="0" borderId="0" xfId="62" applyNumberFormat="1" applyFont="1" applyFill="1">
      <alignment/>
      <protection/>
    </xf>
    <xf numFmtId="0" fontId="11" fillId="0" borderId="0" xfId="62" applyNumberFormat="1" applyFont="1" applyFill="1">
      <alignment/>
      <protection/>
    </xf>
    <xf numFmtId="0" fontId="10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29" xfId="62" applyNumberFormat="1" applyFont="1" applyFill="1" applyBorder="1">
      <alignment/>
      <protection/>
    </xf>
    <xf numFmtId="0" fontId="0" fillId="0" borderId="29" xfId="62" applyNumberFormat="1" applyFont="1" applyFill="1" applyBorder="1" applyAlignment="1">
      <alignment horizontal="right"/>
      <protection/>
    </xf>
    <xf numFmtId="0" fontId="0" fillId="0" borderId="26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0" fontId="0" fillId="0" borderId="27" xfId="67" applyNumberFormat="1" applyFont="1" applyFill="1" applyBorder="1" applyAlignment="1">
      <alignment vertical="center" shrinkToFit="1"/>
      <protection/>
    </xf>
    <xf numFmtId="0" fontId="0" fillId="0" borderId="26" xfId="62" applyNumberFormat="1" applyFont="1" applyFill="1" applyBorder="1">
      <alignment/>
      <protection/>
    </xf>
    <xf numFmtId="0" fontId="0" fillId="0" borderId="28" xfId="61" applyNumberFormat="1" applyFont="1" applyFill="1" applyBorder="1" applyAlignment="1">
      <alignment vertical="center"/>
      <protection/>
    </xf>
    <xf numFmtId="0" fontId="0" fillId="0" borderId="29" xfId="61" applyNumberFormat="1" applyFont="1" applyFill="1" applyBorder="1" applyAlignment="1">
      <alignment vertical="center"/>
      <protection/>
    </xf>
    <xf numFmtId="0" fontId="0" fillId="0" borderId="51" xfId="61" applyNumberFormat="1" applyFont="1" applyFill="1" applyBorder="1" applyAlignment="1">
      <alignment vertical="center"/>
      <protection/>
    </xf>
    <xf numFmtId="0" fontId="0" fillId="0" borderId="30" xfId="67" applyNumberFormat="1" applyFont="1" applyFill="1" applyBorder="1" applyAlignment="1">
      <alignment vertical="center" shrinkToFit="1"/>
      <protection/>
    </xf>
    <xf numFmtId="0" fontId="0" fillId="0" borderId="57" xfId="61" applyFont="1" applyFill="1" applyBorder="1" applyAlignment="1">
      <alignment vertical="center"/>
      <protection/>
    </xf>
    <xf numFmtId="0" fontId="0" fillId="0" borderId="64" xfId="61" applyFont="1" applyFill="1" applyBorder="1" applyAlignment="1">
      <alignment vertical="center"/>
      <protection/>
    </xf>
    <xf numFmtId="0" fontId="0" fillId="0" borderId="64" xfId="61" applyFont="1" applyFill="1" applyBorder="1" applyAlignment="1" quotePrefix="1">
      <alignment horizontal="left" vertical="center"/>
      <protection/>
    </xf>
    <xf numFmtId="0" fontId="0" fillId="0" borderId="65" xfId="61" applyFont="1" applyFill="1" applyBorder="1" applyAlignment="1">
      <alignment horizontal="center" vertical="center"/>
      <protection/>
    </xf>
    <xf numFmtId="187" fontId="0" fillId="0" borderId="66" xfId="61" applyNumberFormat="1" applyFont="1" applyFill="1" applyBorder="1" applyAlignment="1" applyProtection="1">
      <alignment vertical="center"/>
      <protection/>
    </xf>
    <xf numFmtId="187" fontId="0" fillId="0" borderId="67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7" fontId="0" fillId="0" borderId="68" xfId="61" applyNumberFormat="1" applyFont="1" applyFill="1" applyBorder="1" applyAlignment="1" applyProtection="1">
      <alignment vertical="center"/>
      <protection/>
    </xf>
    <xf numFmtId="0" fontId="0" fillId="0" borderId="26" xfId="62" applyNumberFormat="1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vertical="center"/>
      <protection/>
    </xf>
    <xf numFmtId="0" fontId="0" fillId="0" borderId="32" xfId="62" applyNumberFormat="1" applyFont="1" applyFill="1" applyBorder="1" applyAlignment="1">
      <alignment horizontal="center" vertical="center"/>
      <protection/>
    </xf>
    <xf numFmtId="187" fontId="0" fillId="0" borderId="14" xfId="62" applyNumberFormat="1" applyFont="1" applyFill="1" applyBorder="1" applyAlignment="1" applyProtection="1">
      <alignment vertical="center"/>
      <protection/>
    </xf>
    <xf numFmtId="187" fontId="0" fillId="0" borderId="33" xfId="62" applyNumberFormat="1" applyFont="1" applyFill="1" applyBorder="1" applyAlignment="1" applyProtection="1">
      <alignment vertical="center"/>
      <protection/>
    </xf>
    <xf numFmtId="187" fontId="0" fillId="0" borderId="15" xfId="62" applyNumberFormat="1" applyFont="1" applyFill="1" applyBorder="1" applyAlignment="1" applyProtection="1">
      <alignment vertical="center"/>
      <protection/>
    </xf>
    <xf numFmtId="0" fontId="0" fillId="0" borderId="26" xfId="62" applyFont="1" applyFill="1" applyBorder="1">
      <alignment/>
      <protection/>
    </xf>
    <xf numFmtId="0" fontId="0" fillId="0" borderId="1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center"/>
      <protection/>
    </xf>
    <xf numFmtId="187" fontId="0" fillId="0" borderId="10" xfId="62" applyNumberFormat="1" applyFont="1" applyFill="1" applyBorder="1" applyAlignment="1" applyProtection="1">
      <alignment vertical="center"/>
      <protection/>
    </xf>
    <xf numFmtId="187" fontId="0" fillId="0" borderId="35" xfId="62" applyNumberFormat="1" applyFont="1" applyFill="1" applyBorder="1" applyAlignment="1" applyProtection="1">
      <alignment vertical="center"/>
      <protection/>
    </xf>
    <xf numFmtId="187" fontId="0" fillId="0" borderId="11" xfId="62" applyNumberFormat="1" applyFont="1" applyFill="1" applyBorder="1" applyAlignment="1" applyProtection="1">
      <alignment vertical="center"/>
      <protection/>
    </xf>
    <xf numFmtId="0" fontId="0" fillId="0" borderId="10" xfId="62" applyNumberFormat="1" applyFont="1" applyFill="1" applyBorder="1" applyAlignment="1">
      <alignment vertical="center"/>
      <protection/>
    </xf>
    <xf numFmtId="0" fontId="0" fillId="0" borderId="52" xfId="62" applyNumberFormat="1" applyFont="1" applyFill="1" applyBorder="1" applyAlignment="1">
      <alignment vertical="center"/>
      <protection/>
    </xf>
    <xf numFmtId="187" fontId="0" fillId="0" borderId="26" xfId="62" applyNumberFormat="1" applyFont="1" applyFill="1" applyBorder="1" applyAlignment="1">
      <alignment vertical="center"/>
      <protection/>
    </xf>
    <xf numFmtId="187" fontId="0" fillId="0" borderId="27" xfId="62" applyNumberFormat="1" applyFont="1" applyFill="1" applyBorder="1" applyAlignment="1">
      <alignment vertical="center"/>
      <protection/>
    </xf>
    <xf numFmtId="187" fontId="0" fillId="0" borderId="27" xfId="62" applyNumberFormat="1" applyFont="1" applyFill="1" applyBorder="1" applyAlignment="1" applyProtection="1">
      <alignment vertical="center"/>
      <protection/>
    </xf>
    <xf numFmtId="187" fontId="0" fillId="7" borderId="14" xfId="62" applyNumberFormat="1" applyFont="1" applyFill="1" applyBorder="1" applyAlignment="1" applyProtection="1">
      <alignment vertical="center"/>
      <protection/>
    </xf>
    <xf numFmtId="187" fontId="0" fillId="7" borderId="15" xfId="62" applyNumberFormat="1" applyFont="1" applyFill="1" applyBorder="1" applyAlignment="1" applyProtection="1">
      <alignment vertical="center"/>
      <protection/>
    </xf>
    <xf numFmtId="187" fontId="0" fillId="7" borderId="10" xfId="62" applyNumberFormat="1" applyFont="1" applyFill="1" applyBorder="1" applyAlignment="1" applyProtection="1">
      <alignment vertical="center"/>
      <protection/>
    </xf>
    <xf numFmtId="187" fontId="0" fillId="7" borderId="69" xfId="62" applyNumberFormat="1" applyFont="1" applyFill="1" applyBorder="1" applyAlignment="1" applyProtection="1">
      <alignment vertical="center"/>
      <protection/>
    </xf>
    <xf numFmtId="187" fontId="0" fillId="7" borderId="70" xfId="62" applyNumberFormat="1" applyFont="1" applyFill="1" applyBorder="1" applyAlignment="1" applyProtection="1">
      <alignment vertical="center"/>
      <protection/>
    </xf>
    <xf numFmtId="187" fontId="0" fillId="7" borderId="71" xfId="62" applyNumberFormat="1" applyFont="1" applyFill="1" applyBorder="1" applyAlignment="1" applyProtection="1">
      <alignment vertical="center"/>
      <protection/>
    </xf>
    <xf numFmtId="187" fontId="0" fillId="7" borderId="19" xfId="62" applyNumberFormat="1" applyFont="1" applyFill="1" applyBorder="1" applyAlignment="1" applyProtection="1">
      <alignment vertical="center"/>
      <protection/>
    </xf>
    <xf numFmtId="187" fontId="0" fillId="0" borderId="26" xfId="62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187" fontId="0" fillId="0" borderId="47" xfId="62" applyNumberFormat="1" applyFont="1" applyFill="1" applyBorder="1" applyAlignment="1" applyProtection="1">
      <alignment vertical="center"/>
      <protection/>
    </xf>
    <xf numFmtId="187" fontId="0" fillId="0" borderId="40" xfId="62" applyNumberFormat="1" applyFont="1" applyFill="1" applyBorder="1" applyAlignment="1" applyProtection="1">
      <alignment vertical="center"/>
      <protection/>
    </xf>
    <xf numFmtId="187" fontId="0" fillId="0" borderId="48" xfId="62" applyNumberFormat="1" applyFont="1" applyFill="1" applyBorder="1" applyAlignment="1" applyProtection="1">
      <alignment vertical="center"/>
      <protection/>
    </xf>
    <xf numFmtId="0" fontId="0" fillId="0" borderId="29" xfId="62" applyNumberFormat="1" applyFont="1" applyFill="1" applyBorder="1" applyAlignment="1">
      <alignment vertical="center"/>
      <protection/>
    </xf>
    <xf numFmtId="37" fontId="0" fillId="0" borderId="0" xfId="62" applyNumberFormat="1" applyFont="1" applyFill="1" applyProtection="1">
      <alignment/>
      <protection/>
    </xf>
    <xf numFmtId="187" fontId="0" fillId="0" borderId="0" xfId="62" applyNumberFormat="1" applyFont="1" applyFill="1">
      <alignment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33" borderId="0" xfId="61" applyFont="1" applyFill="1" applyAlignment="1">
      <alignment vertical="center"/>
      <protection/>
    </xf>
    <xf numFmtId="0" fontId="0" fillId="0" borderId="41" xfId="0" applyNumberFormat="1" applyFill="1" applyBorder="1" applyAlignment="1">
      <alignment horizontal="center" vertical="center"/>
    </xf>
    <xf numFmtId="187" fontId="0" fillId="0" borderId="15" xfId="64" applyNumberFormat="1" applyFont="1" applyFill="1" applyBorder="1" applyAlignment="1" applyProtection="1">
      <alignment vertical="center"/>
      <protection/>
    </xf>
    <xf numFmtId="57" fontId="8" fillId="0" borderId="37" xfId="0" applyNumberFormat="1" applyFont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0" fontId="0" fillId="7" borderId="26" xfId="66" applyFont="1" applyFill="1" applyBorder="1" applyAlignment="1">
      <alignment vertical="center"/>
      <protection/>
    </xf>
    <xf numFmtId="0" fontId="0" fillId="7" borderId="19" xfId="66" applyFill="1" applyBorder="1" applyAlignment="1">
      <alignment vertical="center"/>
      <protection/>
    </xf>
    <xf numFmtId="187" fontId="0" fillId="7" borderId="11" xfId="66" applyNumberFormat="1" applyFill="1" applyBorder="1" applyAlignment="1" applyProtection="1">
      <alignment vertical="center"/>
      <protection/>
    </xf>
    <xf numFmtId="0" fontId="0" fillId="7" borderId="26" xfId="66" applyFill="1" applyBorder="1" applyAlignment="1">
      <alignment vertical="center"/>
      <protection/>
    </xf>
    <xf numFmtId="0" fontId="0" fillId="7" borderId="0" xfId="66" applyFont="1" applyFill="1" applyAlignment="1">
      <alignment vertical="center"/>
      <protection/>
    </xf>
    <xf numFmtId="0" fontId="0" fillId="7" borderId="32" xfId="66" applyFill="1" applyBorder="1" applyAlignment="1">
      <alignment vertical="center"/>
      <protection/>
    </xf>
    <xf numFmtId="187" fontId="0" fillId="7" borderId="16" xfId="66" applyNumberFormat="1" applyFill="1" applyBorder="1" applyAlignment="1" applyProtection="1">
      <alignment vertical="center"/>
      <protection/>
    </xf>
    <xf numFmtId="187" fontId="0" fillId="7" borderId="33" xfId="66" applyNumberFormat="1" applyFill="1" applyBorder="1" applyAlignment="1" applyProtection="1">
      <alignment vertical="center"/>
      <protection/>
    </xf>
    <xf numFmtId="187" fontId="0" fillId="7" borderId="15" xfId="66" applyNumberFormat="1" applyFill="1" applyBorder="1" applyAlignment="1" applyProtection="1">
      <alignment vertical="center"/>
      <protection/>
    </xf>
    <xf numFmtId="0" fontId="0" fillId="7" borderId="0" xfId="66" applyFill="1" applyAlignment="1">
      <alignment vertical="center"/>
      <protection/>
    </xf>
    <xf numFmtId="187" fontId="0" fillId="7" borderId="72" xfId="66" applyNumberFormat="1" applyFill="1" applyBorder="1" applyAlignment="1" applyProtection="1">
      <alignment vertical="center"/>
      <protection/>
    </xf>
    <xf numFmtId="187" fontId="0" fillId="7" borderId="34" xfId="66" applyNumberFormat="1" applyFill="1" applyBorder="1" applyAlignment="1" applyProtection="1">
      <alignment vertical="center"/>
      <protection/>
    </xf>
    <xf numFmtId="187" fontId="0" fillId="7" borderId="35" xfId="66" applyNumberFormat="1" applyFill="1" applyBorder="1" applyAlignment="1" applyProtection="1">
      <alignment vertical="center"/>
      <protection/>
    </xf>
    <xf numFmtId="0" fontId="0" fillId="7" borderId="10" xfId="66" applyFill="1" applyBorder="1" applyAlignment="1">
      <alignment vertical="center"/>
      <protection/>
    </xf>
    <xf numFmtId="0" fontId="0" fillId="7" borderId="73" xfId="66" applyFill="1" applyBorder="1" applyAlignment="1">
      <alignment vertical="center"/>
      <protection/>
    </xf>
    <xf numFmtId="187" fontId="0" fillId="7" borderId="74" xfId="66" applyNumberFormat="1" applyFill="1" applyBorder="1" applyAlignment="1" applyProtection="1">
      <alignment vertical="center"/>
      <protection/>
    </xf>
    <xf numFmtId="0" fontId="0" fillId="7" borderId="75" xfId="66" applyFill="1" applyBorder="1" applyAlignment="1">
      <alignment vertical="center"/>
      <protection/>
    </xf>
    <xf numFmtId="0" fontId="0" fillId="7" borderId="76" xfId="66" applyFont="1" applyFill="1" applyBorder="1" applyAlignment="1">
      <alignment/>
      <protection/>
    </xf>
    <xf numFmtId="0" fontId="0" fillId="7" borderId="52" xfId="66" applyFill="1" applyBorder="1" applyAlignment="1">
      <alignment/>
      <protection/>
    </xf>
    <xf numFmtId="187" fontId="0" fillId="7" borderId="61" xfId="66" applyNumberFormat="1" applyFill="1" applyBorder="1" applyAlignment="1" applyProtection="1">
      <alignment vertical="center"/>
      <protection/>
    </xf>
    <xf numFmtId="187" fontId="0" fillId="7" borderId="77" xfId="66" applyNumberFormat="1" applyFill="1" applyBorder="1" applyAlignment="1" applyProtection="1">
      <alignment vertical="center"/>
      <protection/>
    </xf>
    <xf numFmtId="187" fontId="0" fillId="7" borderId="77" xfId="66" applyNumberFormat="1" applyFill="1" applyBorder="1" applyAlignment="1">
      <alignment vertical="center"/>
      <protection/>
    </xf>
    <xf numFmtId="187" fontId="0" fillId="7" borderId="78" xfId="66" applyNumberFormat="1" applyFill="1" applyBorder="1" applyAlignment="1" applyProtection="1">
      <alignment vertical="center"/>
      <protection/>
    </xf>
    <xf numFmtId="0" fontId="0" fillId="7" borderId="28" xfId="66" applyFill="1" applyBorder="1" applyAlignment="1">
      <alignment vertical="top"/>
      <protection/>
    </xf>
    <xf numFmtId="0" fontId="0" fillId="7" borderId="29" xfId="66" applyFill="1" applyBorder="1" applyAlignment="1">
      <alignment vertical="top"/>
      <protection/>
    </xf>
    <xf numFmtId="187" fontId="0" fillId="7" borderId="62" xfId="66" applyNumberFormat="1" applyFill="1" applyBorder="1" applyAlignment="1" applyProtection="1">
      <alignment vertical="top"/>
      <protection/>
    </xf>
    <xf numFmtId="187" fontId="0" fillId="7" borderId="41" xfId="66" applyNumberFormat="1" applyFill="1" applyBorder="1" applyAlignment="1" applyProtection="1">
      <alignment vertical="top"/>
      <protection/>
    </xf>
    <xf numFmtId="187" fontId="0" fillId="7" borderId="41" xfId="66" applyNumberFormat="1" applyFill="1" applyBorder="1" applyAlignment="1">
      <alignment vertical="top"/>
      <protection/>
    </xf>
    <xf numFmtId="187" fontId="0" fillId="7" borderId="63" xfId="66" applyNumberFormat="1" applyFill="1" applyBorder="1" applyAlignment="1" applyProtection="1">
      <alignment vertical="top"/>
      <protection/>
    </xf>
    <xf numFmtId="187" fontId="0" fillId="7" borderId="79" xfId="66" applyNumberFormat="1" applyFill="1" applyBorder="1" applyAlignment="1" applyProtection="1">
      <alignment vertical="center"/>
      <protection/>
    </xf>
    <xf numFmtId="187" fontId="0" fillId="7" borderId="80" xfId="66" applyNumberFormat="1" applyFill="1" applyBorder="1" applyAlignment="1" applyProtection="1">
      <alignment vertical="center"/>
      <protection/>
    </xf>
    <xf numFmtId="187" fontId="0" fillId="7" borderId="81" xfId="66" applyNumberFormat="1" applyFill="1" applyBorder="1" applyAlignment="1" applyProtection="1">
      <alignment vertical="center"/>
      <protection/>
    </xf>
    <xf numFmtId="187" fontId="0" fillId="7" borderId="27" xfId="66" applyNumberFormat="1" applyFill="1" applyBorder="1" applyAlignment="1" applyProtection="1">
      <alignment vertical="center"/>
      <protection/>
    </xf>
    <xf numFmtId="187" fontId="0" fillId="7" borderId="68" xfId="66" applyNumberFormat="1" applyFill="1" applyBorder="1" applyAlignment="1" applyProtection="1">
      <alignment vertical="top"/>
      <protection/>
    </xf>
    <xf numFmtId="187" fontId="0" fillId="7" borderId="82" xfId="66" applyNumberFormat="1" applyFill="1" applyBorder="1" applyAlignment="1" applyProtection="1">
      <alignment vertical="top"/>
      <protection/>
    </xf>
    <xf numFmtId="186" fontId="0" fillId="7" borderId="10" xfId="0" applyNumberFormat="1" applyFill="1" applyBorder="1" applyAlignment="1">
      <alignment vertical="center"/>
    </xf>
    <xf numFmtId="186" fontId="0" fillId="7" borderId="35" xfId="0" applyNumberFormat="1" applyFill="1" applyBorder="1" applyAlignment="1">
      <alignment vertical="center"/>
    </xf>
    <xf numFmtId="186" fontId="0" fillId="7" borderId="35" xfId="0" applyNumberFormat="1" applyFill="1" applyBorder="1" applyAlignment="1">
      <alignment horizontal="center" vertical="center"/>
    </xf>
    <xf numFmtId="186" fontId="0" fillId="7" borderId="11" xfId="0" applyNumberFormat="1" applyFill="1" applyBorder="1" applyAlignment="1" applyProtection="1">
      <alignment vertical="center"/>
      <protection/>
    </xf>
    <xf numFmtId="185" fontId="0" fillId="7" borderId="19" xfId="0" applyNumberFormat="1" applyFill="1" applyBorder="1" applyAlignment="1" applyProtection="1">
      <alignment vertical="center"/>
      <protection/>
    </xf>
    <xf numFmtId="185" fontId="0" fillId="7" borderId="11" xfId="0" applyNumberFormat="1" applyFill="1" applyBorder="1" applyAlignment="1" applyProtection="1">
      <alignment vertical="center"/>
      <protection/>
    </xf>
    <xf numFmtId="185" fontId="0" fillId="7" borderId="11" xfId="0" applyNumberFormat="1" applyFill="1" applyBorder="1" applyAlignment="1" applyProtection="1">
      <alignment horizontal="center" vertical="center"/>
      <protection/>
    </xf>
    <xf numFmtId="185" fontId="0" fillId="7" borderId="15" xfId="0" applyNumberFormat="1" applyFill="1" applyBorder="1" applyAlignment="1" applyProtection="1">
      <alignment vertical="center"/>
      <protection/>
    </xf>
    <xf numFmtId="0" fontId="0" fillId="7" borderId="11" xfId="0" applyNumberFormat="1" applyFill="1" applyBorder="1" applyAlignment="1" applyProtection="1">
      <alignment horizontal="center" vertical="center"/>
      <protection/>
    </xf>
    <xf numFmtId="186" fontId="0" fillId="7" borderId="15" xfId="0" applyNumberFormat="1" applyFill="1" applyBorder="1" applyAlignment="1" applyProtection="1">
      <alignment vertical="center"/>
      <protection/>
    </xf>
    <xf numFmtId="186" fontId="0" fillId="7" borderId="46" xfId="0" applyNumberFormat="1" applyFill="1" applyBorder="1" applyAlignment="1" applyProtection="1">
      <alignment vertical="center"/>
      <protection/>
    </xf>
    <xf numFmtId="185" fontId="0" fillId="7" borderId="30" xfId="0" applyNumberFormat="1" applyFill="1" applyBorder="1" applyAlignment="1" applyProtection="1">
      <alignment vertical="center"/>
      <protection/>
    </xf>
    <xf numFmtId="185" fontId="0" fillId="7" borderId="12" xfId="0" applyNumberFormat="1" applyFill="1" applyBorder="1" applyAlignment="1" applyProtection="1">
      <alignment vertical="center"/>
      <protection/>
    </xf>
    <xf numFmtId="0" fontId="0" fillId="0" borderId="83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185" fontId="0" fillId="7" borderId="10" xfId="0" applyNumberFormat="1" applyFill="1" applyBorder="1" applyAlignment="1" applyProtection="1">
      <alignment vertical="center"/>
      <protection/>
    </xf>
    <xf numFmtId="187" fontId="0" fillId="7" borderId="10" xfId="65" applyNumberFormat="1" applyFill="1" applyBorder="1" applyAlignment="1" applyProtection="1">
      <alignment vertical="center"/>
      <protection/>
    </xf>
    <xf numFmtId="187" fontId="0" fillId="7" borderId="35" xfId="65" applyNumberFormat="1" applyFill="1" applyBorder="1" applyAlignment="1" applyProtection="1">
      <alignment vertical="center"/>
      <protection/>
    </xf>
    <xf numFmtId="187" fontId="0" fillId="7" borderId="11" xfId="65" applyNumberFormat="1" applyFill="1" applyBorder="1" applyAlignment="1" applyProtection="1">
      <alignment vertical="center"/>
      <protection/>
    </xf>
    <xf numFmtId="187" fontId="0" fillId="7" borderId="14" xfId="65" applyNumberFormat="1" applyFill="1" applyBorder="1" applyAlignment="1" applyProtection="1">
      <alignment vertical="center"/>
      <protection/>
    </xf>
    <xf numFmtId="187" fontId="0" fillId="7" borderId="33" xfId="65" applyNumberFormat="1" applyFill="1" applyBorder="1" applyAlignment="1" applyProtection="1">
      <alignment vertical="center"/>
      <protection/>
    </xf>
    <xf numFmtId="187" fontId="0" fillId="7" borderId="15" xfId="65" applyNumberFormat="1" applyFill="1" applyBorder="1" applyAlignment="1" applyProtection="1">
      <alignment vertical="center"/>
      <protection/>
    </xf>
    <xf numFmtId="187" fontId="0" fillId="7" borderId="47" xfId="65" applyNumberFormat="1" applyFill="1" applyBorder="1" applyAlignment="1" applyProtection="1">
      <alignment vertical="center"/>
      <protection/>
    </xf>
    <xf numFmtId="187" fontId="0" fillId="7" borderId="54" xfId="65" applyNumberFormat="1" applyFill="1" applyBorder="1" applyAlignment="1" applyProtection="1">
      <alignment vertical="center"/>
      <protection/>
    </xf>
    <xf numFmtId="187" fontId="0" fillId="7" borderId="48" xfId="65" applyNumberFormat="1" applyFill="1" applyBorder="1" applyAlignment="1" applyProtection="1">
      <alignment vertical="center"/>
      <protection/>
    </xf>
    <xf numFmtId="187" fontId="0" fillId="7" borderId="84" xfId="65" applyNumberFormat="1" applyFill="1" applyBorder="1" applyAlignment="1" applyProtection="1">
      <alignment vertical="center"/>
      <protection/>
    </xf>
    <xf numFmtId="187" fontId="0" fillId="7" borderId="85" xfId="65" applyNumberFormat="1" applyFill="1" applyBorder="1" applyAlignment="1" applyProtection="1">
      <alignment vertical="center"/>
      <protection/>
    </xf>
    <xf numFmtId="187" fontId="0" fillId="7" borderId="86" xfId="65" applyNumberFormat="1" applyFill="1" applyBorder="1" applyAlignment="1" applyProtection="1">
      <alignment vertical="center"/>
      <protection/>
    </xf>
    <xf numFmtId="187" fontId="0" fillId="7" borderId="27" xfId="65" applyNumberFormat="1" applyFill="1" applyBorder="1" applyAlignment="1" applyProtection="1">
      <alignment vertical="center"/>
      <protection/>
    </xf>
    <xf numFmtId="0" fontId="0" fillId="7" borderId="19" xfId="67" applyFill="1" applyBorder="1" applyAlignment="1">
      <alignment vertical="center"/>
      <protection/>
    </xf>
    <xf numFmtId="187" fontId="0" fillId="7" borderId="10" xfId="67" applyNumberFormat="1" applyFill="1" applyBorder="1" applyAlignment="1" applyProtection="1">
      <alignment vertical="center"/>
      <protection/>
    </xf>
    <xf numFmtId="187" fontId="0" fillId="7" borderId="11" xfId="67" applyNumberFormat="1" applyFill="1" applyBorder="1" applyAlignment="1" applyProtection="1">
      <alignment vertical="center"/>
      <protection/>
    </xf>
    <xf numFmtId="187" fontId="0" fillId="7" borderId="11" xfId="67" applyNumberFormat="1" applyFont="1" applyFill="1" applyBorder="1" applyAlignment="1" applyProtection="1">
      <alignment horizontal="center" vertical="center"/>
      <protection/>
    </xf>
    <xf numFmtId="187" fontId="0" fillId="7" borderId="87" xfId="67" applyNumberFormat="1" applyFill="1" applyBorder="1" applyAlignment="1" applyProtection="1">
      <alignment vertical="center"/>
      <protection/>
    </xf>
    <xf numFmtId="0" fontId="0" fillId="7" borderId="26" xfId="67" applyFont="1" applyFill="1" applyBorder="1" applyAlignment="1">
      <alignment vertical="center"/>
      <protection/>
    </xf>
    <xf numFmtId="187" fontId="0" fillId="7" borderId="12" xfId="67" applyNumberFormat="1" applyFill="1" applyBorder="1" applyAlignment="1" applyProtection="1">
      <alignment vertical="center"/>
      <protection/>
    </xf>
    <xf numFmtId="187" fontId="0" fillId="7" borderId="11" xfId="67" applyNumberFormat="1" applyFill="1" applyBorder="1" applyAlignment="1" applyProtection="1">
      <alignment horizontal="center" vertical="center"/>
      <protection/>
    </xf>
    <xf numFmtId="187" fontId="0" fillId="7" borderId="49" xfId="67" applyNumberFormat="1" applyFill="1" applyBorder="1" applyAlignment="1" applyProtection="1">
      <alignment vertical="center"/>
      <protection/>
    </xf>
    <xf numFmtId="0" fontId="0" fillId="7" borderId="10" xfId="67" applyFill="1" applyBorder="1" applyAlignment="1">
      <alignment vertical="center"/>
      <protection/>
    </xf>
    <xf numFmtId="0" fontId="0" fillId="7" borderId="26" xfId="67" applyFill="1" applyBorder="1" applyAlignment="1">
      <alignment vertical="center"/>
      <protection/>
    </xf>
    <xf numFmtId="0" fontId="0" fillId="7" borderId="26" xfId="67" applyFont="1" applyFill="1" applyBorder="1" applyAlignment="1">
      <alignment vertical="center"/>
      <protection/>
    </xf>
    <xf numFmtId="0" fontId="0" fillId="7" borderId="10" xfId="67" applyFont="1" applyFill="1" applyBorder="1" applyAlignment="1">
      <alignment vertical="center"/>
      <protection/>
    </xf>
    <xf numFmtId="0" fontId="0" fillId="7" borderId="0" xfId="67" applyFont="1" applyFill="1" applyAlignment="1">
      <alignment vertical="center"/>
      <protection/>
    </xf>
    <xf numFmtId="0" fontId="0" fillId="7" borderId="32" xfId="67" applyFill="1" applyBorder="1" applyAlignment="1">
      <alignment vertical="center"/>
      <protection/>
    </xf>
    <xf numFmtId="187" fontId="0" fillId="7" borderId="14" xfId="67" applyNumberFormat="1" applyFill="1" applyBorder="1" applyAlignment="1" applyProtection="1">
      <alignment vertical="center"/>
      <protection/>
    </xf>
    <xf numFmtId="187" fontId="0" fillId="7" borderId="15" xfId="67" applyNumberFormat="1" applyFont="1" applyFill="1" applyBorder="1" applyAlignment="1" applyProtection="1">
      <alignment vertical="center"/>
      <protection/>
    </xf>
    <xf numFmtId="187" fontId="0" fillId="7" borderId="15" xfId="67" applyNumberFormat="1" applyFill="1" applyBorder="1" applyAlignment="1" applyProtection="1">
      <alignment vertical="center"/>
      <protection/>
    </xf>
    <xf numFmtId="187" fontId="0" fillId="7" borderId="15" xfId="67" applyNumberFormat="1" applyFill="1" applyBorder="1" applyAlignment="1" applyProtection="1">
      <alignment horizontal="center" vertical="center"/>
      <protection/>
    </xf>
    <xf numFmtId="187" fontId="0" fillId="7" borderId="43" xfId="67" applyNumberFormat="1" applyFill="1" applyBorder="1" applyAlignment="1" applyProtection="1">
      <alignment vertical="center"/>
      <protection/>
    </xf>
    <xf numFmtId="0" fontId="0" fillId="0" borderId="0" xfId="63" applyBorder="1" applyAlignment="1">
      <alignment vertical="center"/>
      <protection/>
    </xf>
    <xf numFmtId="180" fontId="0" fillId="0" borderId="0" xfId="63" applyNumberFormat="1" applyBorder="1" applyAlignment="1" applyProtection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29" xfId="63" applyFill="1" applyBorder="1" applyAlignment="1">
      <alignment vertical="center"/>
      <protection/>
    </xf>
    <xf numFmtId="188" fontId="0" fillId="0" borderId="62" xfId="63" applyNumberFormat="1" applyFill="1" applyBorder="1" applyAlignment="1" applyProtection="1">
      <alignment vertical="center"/>
      <protection/>
    </xf>
    <xf numFmtId="188" fontId="0" fillId="0" borderId="88" xfId="63" applyNumberFormat="1" applyFill="1" applyBorder="1" applyAlignment="1" applyProtection="1">
      <alignment vertical="center"/>
      <protection/>
    </xf>
    <xf numFmtId="188" fontId="0" fillId="0" borderId="41" xfId="63" applyNumberFormat="1" applyFill="1" applyBorder="1" applyAlignment="1" applyProtection="1">
      <alignment vertical="center"/>
      <protection/>
    </xf>
    <xf numFmtId="188" fontId="0" fillId="0" borderId="41" xfId="63" applyNumberFormat="1" applyFill="1" applyBorder="1" applyAlignment="1" applyProtection="1">
      <alignment horizontal="center" vertical="center"/>
      <protection/>
    </xf>
    <xf numFmtId="188" fontId="0" fillId="0" borderId="63" xfId="63" applyNumberFormat="1" applyFill="1" applyBorder="1" applyAlignment="1" applyProtection="1">
      <alignment vertical="center"/>
      <protection/>
    </xf>
    <xf numFmtId="0" fontId="0" fillId="0" borderId="89" xfId="63" applyBorder="1" applyAlignment="1">
      <alignment vertical="center"/>
      <protection/>
    </xf>
    <xf numFmtId="0" fontId="0" fillId="0" borderId="90" xfId="63" applyBorder="1" applyAlignment="1">
      <alignment vertical="center"/>
      <protection/>
    </xf>
    <xf numFmtId="0" fontId="0" fillId="0" borderId="91" xfId="0" applyNumberFormat="1" applyFill="1" applyBorder="1" applyAlignment="1">
      <alignment vertical="center" shrinkToFit="1"/>
    </xf>
    <xf numFmtId="0" fontId="0" fillId="0" borderId="92" xfId="0" applyNumberFormat="1" applyFill="1" applyBorder="1" applyAlignment="1">
      <alignment vertical="center" shrinkToFit="1"/>
    </xf>
    <xf numFmtId="0" fontId="0" fillId="0" borderId="92" xfId="0" applyNumberFormat="1" applyBorder="1" applyAlignment="1">
      <alignment vertical="center"/>
    </xf>
    <xf numFmtId="0" fontId="0" fillId="0" borderId="93" xfId="67" applyFill="1" applyBorder="1" applyAlignment="1">
      <alignment vertical="center" shrinkToFit="1"/>
      <protection/>
    </xf>
    <xf numFmtId="0" fontId="0" fillId="0" borderId="94" xfId="63" applyBorder="1" applyAlignment="1">
      <alignment vertical="center"/>
      <protection/>
    </xf>
    <xf numFmtId="0" fontId="0" fillId="0" borderId="95" xfId="67" applyFill="1" applyBorder="1" applyAlignment="1">
      <alignment vertical="center" shrinkToFit="1"/>
      <protection/>
    </xf>
    <xf numFmtId="0" fontId="0" fillId="0" borderId="95" xfId="67" applyFill="1" applyBorder="1" applyAlignment="1">
      <alignment horizontal="center" vertical="center" shrinkToFit="1"/>
      <protection/>
    </xf>
    <xf numFmtId="0" fontId="0" fillId="0" borderId="95" xfId="67" applyFont="1" applyFill="1" applyBorder="1" applyAlignment="1">
      <alignment horizontal="center" shrinkToFit="1"/>
      <protection/>
    </xf>
    <xf numFmtId="0" fontId="0" fillId="0" borderId="96" xfId="63" applyBorder="1" applyAlignment="1">
      <alignment vertical="center"/>
      <protection/>
    </xf>
    <xf numFmtId="0" fontId="0" fillId="0" borderId="97" xfId="67" applyFill="1" applyBorder="1" applyAlignment="1">
      <alignment vertical="center" shrinkToFit="1"/>
      <protection/>
    </xf>
    <xf numFmtId="0" fontId="0" fillId="0" borderId="98" xfId="63" applyFont="1" applyBorder="1" applyAlignment="1">
      <alignment vertical="center"/>
      <protection/>
    </xf>
    <xf numFmtId="180" fontId="0" fillId="0" borderId="99" xfId="63" applyNumberFormat="1" applyBorder="1" applyAlignment="1" applyProtection="1">
      <alignment vertical="center"/>
      <protection/>
    </xf>
    <xf numFmtId="37" fontId="0" fillId="0" borderId="99" xfId="63" applyNumberFormat="1" applyBorder="1" applyAlignment="1" applyProtection="1">
      <alignment vertical="center"/>
      <protection/>
    </xf>
    <xf numFmtId="0" fontId="0" fillId="0" borderId="94" xfId="63" applyFont="1" applyBorder="1" applyAlignment="1">
      <alignment vertical="center"/>
      <protection/>
    </xf>
    <xf numFmtId="3" fontId="0" fillId="0" borderId="99" xfId="63" applyNumberFormat="1" applyBorder="1" applyAlignment="1" applyProtection="1">
      <alignment horizontal="right" vertical="center"/>
      <protection/>
    </xf>
    <xf numFmtId="3" fontId="0" fillId="0" borderId="100" xfId="63" applyNumberFormat="1" applyBorder="1" applyAlignment="1" applyProtection="1">
      <alignment horizontal="right" vertical="center"/>
      <protection/>
    </xf>
    <xf numFmtId="0" fontId="0" fillId="0" borderId="98" xfId="63" applyBorder="1" applyAlignment="1">
      <alignment vertical="center"/>
      <protection/>
    </xf>
    <xf numFmtId="189" fontId="0" fillId="0" borderId="99" xfId="63" applyNumberFormat="1" applyBorder="1" applyAlignment="1" applyProtection="1">
      <alignment vertical="center"/>
      <protection/>
    </xf>
    <xf numFmtId="180" fontId="0" fillId="0" borderId="95" xfId="63" applyNumberFormat="1" applyBorder="1" applyAlignment="1" applyProtection="1">
      <alignment vertical="center"/>
      <protection/>
    </xf>
    <xf numFmtId="180" fontId="0" fillId="0" borderId="101" xfId="63" applyNumberFormat="1" applyBorder="1" applyAlignment="1" applyProtection="1">
      <alignment vertical="center"/>
      <protection/>
    </xf>
    <xf numFmtId="0" fontId="0" fillId="0" borderId="102" xfId="63" applyFont="1" applyBorder="1" applyAlignment="1">
      <alignment vertical="center"/>
      <protection/>
    </xf>
    <xf numFmtId="0" fontId="0" fillId="0" borderId="103" xfId="63" applyFont="1" applyBorder="1" applyAlignment="1">
      <alignment vertical="center"/>
      <protection/>
    </xf>
    <xf numFmtId="3" fontId="0" fillId="0" borderId="99" xfId="63" applyNumberFormat="1" applyBorder="1" applyAlignment="1" applyProtection="1">
      <alignment vertical="center"/>
      <protection/>
    </xf>
    <xf numFmtId="0" fontId="0" fillId="0" borderId="98" xfId="63" applyFont="1" applyFill="1" applyBorder="1" applyAlignment="1">
      <alignment vertical="center"/>
      <protection/>
    </xf>
    <xf numFmtId="180" fontId="0" fillId="0" borderId="99" xfId="63" applyNumberFormat="1" applyFill="1" applyBorder="1" applyAlignment="1" applyProtection="1">
      <alignment vertical="center"/>
      <protection/>
    </xf>
    <xf numFmtId="176" fontId="0" fillId="0" borderId="99" xfId="63" applyNumberFormat="1" applyFill="1" applyBorder="1" applyAlignment="1" applyProtection="1">
      <alignment vertical="center"/>
      <protection/>
    </xf>
    <xf numFmtId="188" fontId="0" fillId="0" borderId="99" xfId="63" applyNumberFormat="1" applyFill="1" applyBorder="1" applyAlignment="1" applyProtection="1">
      <alignment vertical="center"/>
      <protection/>
    </xf>
    <xf numFmtId="0" fontId="0" fillId="0" borderId="94" xfId="63" applyFont="1" applyFill="1" applyBorder="1" applyAlignment="1">
      <alignment vertical="center"/>
      <protection/>
    </xf>
    <xf numFmtId="37" fontId="0" fillId="0" borderId="95" xfId="63" applyNumberFormat="1" applyFill="1" applyBorder="1" applyAlignment="1" applyProtection="1">
      <alignment vertical="center"/>
      <protection/>
    </xf>
    <xf numFmtId="0" fontId="0" fillId="0" borderId="104" xfId="63" applyFont="1" applyFill="1" applyBorder="1" applyAlignment="1">
      <alignment vertical="center"/>
      <protection/>
    </xf>
    <xf numFmtId="0" fontId="0" fillId="0" borderId="105" xfId="63" applyFill="1" applyBorder="1" applyAlignment="1">
      <alignment vertical="center"/>
      <protection/>
    </xf>
    <xf numFmtId="187" fontId="0" fillId="0" borderId="106" xfId="63" applyNumberFormat="1" applyFill="1" applyBorder="1" applyAlignment="1" applyProtection="1">
      <alignment vertical="center"/>
      <protection/>
    </xf>
    <xf numFmtId="187" fontId="0" fillId="0" borderId="107" xfId="63" applyNumberFormat="1" applyFill="1" applyBorder="1" applyAlignment="1" applyProtection="1">
      <alignment vertical="center"/>
      <protection/>
    </xf>
    <xf numFmtId="187" fontId="0" fillId="0" borderId="108" xfId="63" applyNumberFormat="1" applyFill="1" applyBorder="1" applyAlignment="1" applyProtection="1">
      <alignment horizontal="center" vertical="center"/>
      <protection/>
    </xf>
    <xf numFmtId="37" fontId="0" fillId="0" borderId="109" xfId="63" applyNumberFormat="1" applyFill="1" applyBorder="1" applyAlignment="1" applyProtection="1">
      <alignment vertical="center"/>
      <protection/>
    </xf>
    <xf numFmtId="0" fontId="0" fillId="0" borderId="45" xfId="64" applyFont="1" applyFill="1" applyBorder="1" applyAlignment="1">
      <alignment vertical="center" wrapText="1"/>
      <protection/>
    </xf>
    <xf numFmtId="0" fontId="0" fillId="0" borderId="110" xfId="64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183" fontId="0" fillId="0" borderId="0" xfId="0" applyNumberFormat="1" applyBorder="1" applyAlignment="1">
      <alignment vertical="center" shrinkToFit="1"/>
    </xf>
    <xf numFmtId="183" fontId="0" fillId="0" borderId="0" xfId="63" applyNumberFormat="1" applyFont="1" applyFill="1" applyBorder="1" applyAlignment="1">
      <alignment vertical="center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quotePrefix="1">
      <alignment horizontal="left" vertical="center"/>
      <protection/>
    </xf>
    <xf numFmtId="176" fontId="0" fillId="0" borderId="0" xfId="0" applyFont="1" applyFill="1" applyBorder="1" applyAlignment="1">
      <alignment vertical="center"/>
    </xf>
    <xf numFmtId="187" fontId="0" fillId="0" borderId="0" xfId="63" applyNumberFormat="1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176" fontId="0" fillId="0" borderId="0" xfId="0" applyFont="1" applyFill="1" applyBorder="1" applyAlignment="1" quotePrefix="1">
      <alignment horizontal="left"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63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33" borderId="0" xfId="63" applyFill="1" applyBorder="1" applyAlignment="1">
      <alignment vertical="center"/>
      <protection/>
    </xf>
    <xf numFmtId="187" fontId="0" fillId="0" borderId="0" xfId="49" applyNumberFormat="1" applyFont="1" applyFill="1" applyBorder="1" applyAlignment="1">
      <alignment vertical="center"/>
    </xf>
    <xf numFmtId="0" fontId="0" fillId="0" borderId="0" xfId="65" applyFont="1" applyFill="1" applyBorder="1" applyAlignment="1" quotePrefix="1">
      <alignment horizontal="left" vertical="center"/>
      <protection/>
    </xf>
    <xf numFmtId="187" fontId="0" fillId="0" borderId="0" xfId="65" applyNumberFormat="1" applyFont="1" applyFill="1" applyBorder="1" applyAlignment="1" applyProtection="1">
      <alignment vertical="center"/>
      <protection/>
    </xf>
    <xf numFmtId="0" fontId="10" fillId="33" borderId="0" xfId="63" applyFont="1" applyFill="1" applyBorder="1" applyAlignment="1" quotePrefix="1">
      <alignment horizontal="left" vertical="center"/>
      <protection/>
    </xf>
    <xf numFmtId="38" fontId="0" fillId="0" borderId="0" xfId="49" applyFont="1" applyBorder="1" applyAlignment="1">
      <alignment vertical="center" shrinkToFit="1"/>
    </xf>
    <xf numFmtId="0" fontId="0" fillId="0" borderId="0" xfId="67" applyFont="1" applyFill="1" applyBorder="1" applyAlignment="1">
      <alignment vertical="center"/>
      <protection/>
    </xf>
    <xf numFmtId="187" fontId="0" fillId="0" borderId="0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>
      <alignment vertical="center"/>
      <protection/>
    </xf>
    <xf numFmtId="194" fontId="0" fillId="0" borderId="0" xfId="0" applyNumberFormat="1" applyBorder="1" applyAlignment="1">
      <alignment vertical="center" shrinkToFit="1"/>
    </xf>
    <xf numFmtId="194" fontId="0" fillId="0" borderId="0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quotePrefix="1">
      <alignment horizontal="left" vertical="center"/>
      <protection/>
    </xf>
    <xf numFmtId="183" fontId="0" fillId="0" borderId="0" xfId="67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quotePrefix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病院　繰入金調その１" xfId="61"/>
    <cellStyle name="標準_病院　繰入金調その２" xfId="62"/>
    <cellStyle name="標準_病院　経営分析表" xfId="63"/>
    <cellStyle name="標準_病院　資本的収支" xfId="64"/>
    <cellStyle name="標準_病院　収益費用構成表" xfId="65"/>
    <cellStyle name="標準_病院　損益計算書" xfId="66"/>
    <cellStyle name="標準_病院　貸借対照表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6"/>
  <sheetViews>
    <sheetView showGridLines="0" showZeros="0" view="pageBreakPreview" zoomScale="65" zoomScaleNormal="65" zoomScaleSheetLayoutView="65" zoomScalePageLayoutView="0" workbookViewId="0" topLeftCell="A1">
      <pane xSplit="3" ySplit="7" topLeftCell="D41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D40" sqref="D40"/>
    </sheetView>
  </sheetViews>
  <sheetFormatPr defaultColWidth="8.66015625" defaultRowHeight="18"/>
  <cols>
    <col min="1" max="1" width="1.66015625" style="30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0" customWidth="1"/>
    <col min="19" max="19" width="2.66015625" style="1" customWidth="1"/>
    <col min="20" max="23" width="8.66015625" style="1" customWidth="1"/>
    <col min="24" max="24" width="8.83203125" style="1" bestFit="1" customWidth="1"/>
    <col min="25" max="25" width="9.33203125" style="1" bestFit="1" customWidth="1"/>
    <col min="26" max="16384" width="8.66015625" style="1" customWidth="1"/>
  </cols>
  <sheetData>
    <row r="1" spans="2:17" ht="40.5" customHeight="1">
      <c r="B1" s="55" t="s">
        <v>369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30.75" customHeight="1" thickBo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8" ht="27.75" customHeight="1">
      <c r="B3" s="29"/>
      <c r="C3" s="30"/>
      <c r="D3" s="29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9"/>
    </row>
    <row r="4" spans="2:18" ht="27.75" customHeight="1">
      <c r="B4" s="29"/>
      <c r="C4" s="30" t="s">
        <v>1</v>
      </c>
      <c r="D4" s="32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213</v>
      </c>
      <c r="L4" s="33" t="s">
        <v>214</v>
      </c>
      <c r="M4" s="33" t="s">
        <v>215</v>
      </c>
      <c r="N4" s="33" t="s">
        <v>9</v>
      </c>
      <c r="O4" s="33" t="s">
        <v>216</v>
      </c>
      <c r="P4" s="33" t="s">
        <v>10</v>
      </c>
      <c r="Q4" s="31"/>
      <c r="R4" s="29"/>
    </row>
    <row r="5" spans="2:18" ht="27.75" customHeight="1">
      <c r="B5" s="29"/>
      <c r="C5" s="30"/>
      <c r="D5" s="29"/>
      <c r="E5" s="31"/>
      <c r="F5" s="31"/>
      <c r="G5" s="422" t="s">
        <v>359</v>
      </c>
      <c r="H5" s="31"/>
      <c r="I5" s="31"/>
      <c r="J5" s="31"/>
      <c r="K5" s="295"/>
      <c r="L5" s="31"/>
      <c r="M5" s="295" t="s">
        <v>359</v>
      </c>
      <c r="N5" s="31"/>
      <c r="O5" s="31"/>
      <c r="P5" s="31"/>
      <c r="Q5" s="33" t="s">
        <v>11</v>
      </c>
      <c r="R5" s="29"/>
    </row>
    <row r="6" spans="2:18" ht="27.75" customHeight="1">
      <c r="B6" s="29" t="s">
        <v>12</v>
      </c>
      <c r="C6" s="30"/>
      <c r="D6" s="29" t="s">
        <v>406</v>
      </c>
      <c r="E6" s="31" t="s">
        <v>288</v>
      </c>
      <c r="F6" s="31"/>
      <c r="G6" s="422"/>
      <c r="H6" s="31"/>
      <c r="I6" s="31"/>
      <c r="J6" s="31" t="s">
        <v>288</v>
      </c>
      <c r="K6" s="49" t="s">
        <v>289</v>
      </c>
      <c r="L6" s="31" t="s">
        <v>287</v>
      </c>
      <c r="M6" s="49" t="s">
        <v>289</v>
      </c>
      <c r="N6" s="31" t="s">
        <v>290</v>
      </c>
      <c r="O6" s="31" t="s">
        <v>291</v>
      </c>
      <c r="P6" s="31"/>
      <c r="Q6" s="31"/>
      <c r="R6" s="29"/>
    </row>
    <row r="7" spans="2:18" ht="27.75" customHeight="1" thickBot="1">
      <c r="B7" s="34"/>
      <c r="C7" s="35"/>
      <c r="D7" s="34" t="s">
        <v>217</v>
      </c>
      <c r="E7" s="36" t="s">
        <v>218</v>
      </c>
      <c r="F7" s="31" t="s">
        <v>292</v>
      </c>
      <c r="G7" s="250" t="s">
        <v>293</v>
      </c>
      <c r="H7" s="36" t="s">
        <v>294</v>
      </c>
      <c r="I7" s="36" t="s">
        <v>295</v>
      </c>
      <c r="J7" s="36" t="s">
        <v>296</v>
      </c>
      <c r="K7" s="36" t="s">
        <v>297</v>
      </c>
      <c r="L7" s="50" t="s">
        <v>302</v>
      </c>
      <c r="M7" s="36" t="s">
        <v>298</v>
      </c>
      <c r="N7" s="36" t="s">
        <v>299</v>
      </c>
      <c r="O7" s="36" t="s">
        <v>300</v>
      </c>
      <c r="P7" s="36" t="s">
        <v>301</v>
      </c>
      <c r="Q7" s="36"/>
      <c r="R7" s="29"/>
    </row>
    <row r="8" spans="2:48" ht="30.75" customHeight="1">
      <c r="B8" s="37" t="s">
        <v>18</v>
      </c>
      <c r="C8" s="38"/>
      <c r="D8" s="2" t="s">
        <v>19</v>
      </c>
      <c r="E8" s="3" t="s">
        <v>19</v>
      </c>
      <c r="F8" s="259" t="s">
        <v>360</v>
      </c>
      <c r="G8" s="276" t="s">
        <v>362</v>
      </c>
      <c r="H8" s="3" t="s">
        <v>19</v>
      </c>
      <c r="I8" s="3" t="s">
        <v>19</v>
      </c>
      <c r="J8" s="3" t="s">
        <v>19</v>
      </c>
      <c r="K8" s="3" t="s">
        <v>19</v>
      </c>
      <c r="L8" s="3" t="s">
        <v>19</v>
      </c>
      <c r="M8" s="6" t="s">
        <v>361</v>
      </c>
      <c r="N8" s="3" t="s">
        <v>19</v>
      </c>
      <c r="O8" s="3" t="s">
        <v>19</v>
      </c>
      <c r="P8" s="3" t="s">
        <v>19</v>
      </c>
      <c r="Q8" s="466">
        <v>11</v>
      </c>
      <c r="R8" s="57" t="s">
        <v>20</v>
      </c>
      <c r="S8" s="4" t="s">
        <v>20</v>
      </c>
      <c r="T8" s="4" t="s">
        <v>20</v>
      </c>
      <c r="U8" s="4" t="s">
        <v>20</v>
      </c>
      <c r="V8" s="4" t="s">
        <v>20</v>
      </c>
      <c r="W8" s="4" t="s">
        <v>20</v>
      </c>
      <c r="X8" s="4" t="s">
        <v>20</v>
      </c>
      <c r="Y8" s="4" t="s">
        <v>20</v>
      </c>
      <c r="Z8" s="4" t="s">
        <v>20</v>
      </c>
      <c r="AA8" s="4" t="s">
        <v>20</v>
      </c>
      <c r="AB8" s="4" t="s">
        <v>20</v>
      </c>
      <c r="AC8" s="4" t="s">
        <v>20</v>
      </c>
      <c r="AD8" s="4" t="s">
        <v>20</v>
      </c>
      <c r="AE8" s="4" t="s">
        <v>20</v>
      </c>
      <c r="AF8" s="4" t="s">
        <v>20</v>
      </c>
      <c r="AG8" s="4" t="s">
        <v>20</v>
      </c>
      <c r="AH8" s="4" t="s">
        <v>20</v>
      </c>
      <c r="AI8" s="4" t="s">
        <v>20</v>
      </c>
      <c r="AJ8" s="4" t="s">
        <v>20</v>
      </c>
      <c r="AK8" s="4" t="s">
        <v>20</v>
      </c>
      <c r="AL8" s="4" t="s">
        <v>20</v>
      </c>
      <c r="AM8" s="4" t="s">
        <v>20</v>
      </c>
      <c r="AN8" s="4" t="s">
        <v>20</v>
      </c>
      <c r="AO8" s="4" t="s">
        <v>20</v>
      </c>
      <c r="AP8" s="4" t="s">
        <v>20</v>
      </c>
      <c r="AQ8" s="4" t="s">
        <v>20</v>
      </c>
      <c r="AR8" s="4" t="s">
        <v>20</v>
      </c>
      <c r="AS8" s="4" t="s">
        <v>20</v>
      </c>
      <c r="AT8" s="4" t="s">
        <v>20</v>
      </c>
      <c r="AU8" s="4" t="s">
        <v>20</v>
      </c>
      <c r="AV8" s="4" t="s">
        <v>21</v>
      </c>
    </row>
    <row r="9" spans="2:48" ht="30.75" customHeight="1">
      <c r="B9" s="37" t="s">
        <v>22</v>
      </c>
      <c r="C9" s="38"/>
      <c r="D9" s="5" t="s">
        <v>23</v>
      </c>
      <c r="E9" s="6" t="s">
        <v>23</v>
      </c>
      <c r="F9" s="6" t="s">
        <v>23</v>
      </c>
      <c r="G9" s="6" t="s">
        <v>361</v>
      </c>
      <c r="H9" s="6" t="s">
        <v>23</v>
      </c>
      <c r="I9" s="6" t="s">
        <v>23</v>
      </c>
      <c r="J9" s="6" t="s">
        <v>354</v>
      </c>
      <c r="K9" s="6" t="s">
        <v>354</v>
      </c>
      <c r="L9" s="6" t="s">
        <v>23</v>
      </c>
      <c r="M9" s="6" t="s">
        <v>361</v>
      </c>
      <c r="N9" s="6" t="s">
        <v>354</v>
      </c>
      <c r="O9" s="6" t="s">
        <v>355</v>
      </c>
      <c r="P9" s="6" t="s">
        <v>23</v>
      </c>
      <c r="Q9" s="466">
        <v>4</v>
      </c>
      <c r="R9" s="57" t="s">
        <v>20</v>
      </c>
      <c r="S9" s="4" t="s">
        <v>20</v>
      </c>
      <c r="T9" s="4" t="s">
        <v>20</v>
      </c>
      <c r="U9" s="4" t="s">
        <v>20</v>
      </c>
      <c r="V9" s="4" t="s">
        <v>20</v>
      </c>
      <c r="W9" s="4" t="s">
        <v>20</v>
      </c>
      <c r="X9" s="4" t="s">
        <v>20</v>
      </c>
      <c r="Y9" s="4" t="s">
        <v>20</v>
      </c>
      <c r="Z9" s="4" t="s">
        <v>20</v>
      </c>
      <c r="AA9" s="4" t="s">
        <v>20</v>
      </c>
      <c r="AB9" s="4" t="s">
        <v>20</v>
      </c>
      <c r="AC9" s="4" t="s">
        <v>20</v>
      </c>
      <c r="AD9" s="4" t="s">
        <v>20</v>
      </c>
      <c r="AE9" s="4" t="s">
        <v>20</v>
      </c>
      <c r="AF9" s="4" t="s">
        <v>20</v>
      </c>
      <c r="AG9" s="4" t="s">
        <v>20</v>
      </c>
      <c r="AH9" s="4" t="s">
        <v>20</v>
      </c>
      <c r="AI9" s="4" t="s">
        <v>20</v>
      </c>
      <c r="AJ9" s="4" t="s">
        <v>20</v>
      </c>
      <c r="AK9" s="4" t="s">
        <v>20</v>
      </c>
      <c r="AL9" s="4" t="s">
        <v>20</v>
      </c>
      <c r="AM9" s="4" t="s">
        <v>20</v>
      </c>
      <c r="AN9" s="4" t="s">
        <v>20</v>
      </c>
      <c r="AO9" s="4" t="s">
        <v>20</v>
      </c>
      <c r="AP9" s="4" t="s">
        <v>20</v>
      </c>
      <c r="AQ9" s="4" t="s">
        <v>20</v>
      </c>
      <c r="AR9" s="4" t="s">
        <v>20</v>
      </c>
      <c r="AS9" s="4" t="s">
        <v>20</v>
      </c>
      <c r="AT9" s="4" t="s">
        <v>20</v>
      </c>
      <c r="AU9" s="4" t="s">
        <v>20</v>
      </c>
      <c r="AV9" s="4" t="s">
        <v>21</v>
      </c>
    </row>
    <row r="10" spans="2:48" ht="30.75" customHeight="1">
      <c r="B10" s="37" t="s">
        <v>24</v>
      </c>
      <c r="C10" s="38"/>
      <c r="D10" s="7" t="s">
        <v>285</v>
      </c>
      <c r="E10" s="8" t="s">
        <v>285</v>
      </c>
      <c r="F10" s="8" t="s">
        <v>285</v>
      </c>
      <c r="G10" s="8" t="s">
        <v>361</v>
      </c>
      <c r="H10" s="8" t="s">
        <v>285</v>
      </c>
      <c r="I10" s="8" t="s">
        <v>285</v>
      </c>
      <c r="J10" s="8" t="s">
        <v>285</v>
      </c>
      <c r="K10" s="8" t="s">
        <v>285</v>
      </c>
      <c r="L10" s="8" t="s">
        <v>285</v>
      </c>
      <c r="M10" s="8" t="s">
        <v>361</v>
      </c>
      <c r="N10" s="8" t="s">
        <v>286</v>
      </c>
      <c r="O10" s="8" t="s">
        <v>285</v>
      </c>
      <c r="P10" s="8" t="s">
        <v>285</v>
      </c>
      <c r="Q10" s="466">
        <v>10</v>
      </c>
      <c r="R10" s="57" t="s">
        <v>20</v>
      </c>
      <c r="S10" s="4" t="s">
        <v>20</v>
      </c>
      <c r="T10" s="4" t="s">
        <v>20</v>
      </c>
      <c r="U10" s="4" t="s">
        <v>20</v>
      </c>
      <c r="V10" s="4" t="s">
        <v>20</v>
      </c>
      <c r="W10" s="4" t="s">
        <v>20</v>
      </c>
      <c r="X10" s="4" t="s">
        <v>20</v>
      </c>
      <c r="Y10" s="4" t="s">
        <v>20</v>
      </c>
      <c r="Z10" s="4" t="s">
        <v>20</v>
      </c>
      <c r="AA10" s="4" t="s">
        <v>20</v>
      </c>
      <c r="AB10" s="4" t="s">
        <v>20</v>
      </c>
      <c r="AC10" s="4" t="s">
        <v>20</v>
      </c>
      <c r="AD10" s="4" t="s">
        <v>20</v>
      </c>
      <c r="AE10" s="4" t="s">
        <v>20</v>
      </c>
      <c r="AF10" s="4" t="s">
        <v>20</v>
      </c>
      <c r="AG10" s="4" t="s">
        <v>20</v>
      </c>
      <c r="AH10" s="4" t="s">
        <v>20</v>
      </c>
      <c r="AI10" s="4" t="s">
        <v>20</v>
      </c>
      <c r="AJ10" s="4" t="s">
        <v>20</v>
      </c>
      <c r="AK10" s="4" t="s">
        <v>20</v>
      </c>
      <c r="AL10" s="4" t="s">
        <v>20</v>
      </c>
      <c r="AM10" s="4" t="s">
        <v>20</v>
      </c>
      <c r="AN10" s="4" t="s">
        <v>20</v>
      </c>
      <c r="AO10" s="4" t="s">
        <v>20</v>
      </c>
      <c r="AP10" s="4" t="s">
        <v>20</v>
      </c>
      <c r="AQ10" s="4" t="s">
        <v>20</v>
      </c>
      <c r="AR10" s="4" t="s">
        <v>20</v>
      </c>
      <c r="AS10" s="4" t="s">
        <v>20</v>
      </c>
      <c r="AT10" s="4" t="s">
        <v>20</v>
      </c>
      <c r="AU10" s="4" t="s">
        <v>20</v>
      </c>
      <c r="AV10" s="4" t="s">
        <v>21</v>
      </c>
    </row>
    <row r="11" spans="2:18" ht="30.75" customHeight="1">
      <c r="B11" s="32" t="s">
        <v>25</v>
      </c>
      <c r="C11" s="39" t="s">
        <v>26</v>
      </c>
      <c r="D11" s="14">
        <v>566</v>
      </c>
      <c r="E11" s="15">
        <v>270</v>
      </c>
      <c r="F11" s="15">
        <v>326</v>
      </c>
      <c r="G11" s="277" t="s">
        <v>361</v>
      </c>
      <c r="H11" s="15">
        <v>200</v>
      </c>
      <c r="I11" s="15">
        <v>199</v>
      </c>
      <c r="J11" s="15">
        <v>100</v>
      </c>
      <c r="K11" s="15">
        <v>17</v>
      </c>
      <c r="L11" s="15">
        <v>241</v>
      </c>
      <c r="M11" s="277" t="s">
        <v>361</v>
      </c>
      <c r="N11" s="15">
        <v>0</v>
      </c>
      <c r="O11" s="15">
        <v>50</v>
      </c>
      <c r="P11" s="15">
        <v>200</v>
      </c>
      <c r="Q11" s="468">
        <f aca="true" t="shared" si="0" ref="Q11:Q16">SUM(D11:P11)</f>
        <v>2169</v>
      </c>
      <c r="R11" s="29"/>
    </row>
    <row r="12" spans="2:18" ht="30.75" customHeight="1">
      <c r="B12" s="32"/>
      <c r="C12" s="39" t="s">
        <v>211</v>
      </c>
      <c r="D12" s="14">
        <v>0</v>
      </c>
      <c r="E12" s="15">
        <v>52</v>
      </c>
      <c r="F12" s="15">
        <v>0</v>
      </c>
      <c r="G12" s="277" t="s">
        <v>361</v>
      </c>
      <c r="H12" s="15">
        <v>0</v>
      </c>
      <c r="I12" s="15">
        <v>56</v>
      </c>
      <c r="J12" s="15">
        <v>0</v>
      </c>
      <c r="K12" s="15">
        <v>60</v>
      </c>
      <c r="L12" s="15">
        <v>40</v>
      </c>
      <c r="M12" s="277" t="s">
        <v>361</v>
      </c>
      <c r="N12" s="15">
        <v>50</v>
      </c>
      <c r="O12" s="15">
        <v>26</v>
      </c>
      <c r="P12" s="15">
        <v>40</v>
      </c>
      <c r="Q12" s="468">
        <f t="shared" si="0"/>
        <v>324</v>
      </c>
      <c r="R12" s="29"/>
    </row>
    <row r="13" spans="2:18" ht="30.75" customHeight="1">
      <c r="B13" s="29"/>
      <c r="C13" s="39" t="s">
        <v>27</v>
      </c>
      <c r="D13" s="14">
        <v>0</v>
      </c>
      <c r="E13" s="15">
        <v>0</v>
      </c>
      <c r="F13" s="15">
        <v>0</v>
      </c>
      <c r="G13" s="277" t="s">
        <v>361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277" t="s">
        <v>361</v>
      </c>
      <c r="N13" s="15">
        <v>0</v>
      </c>
      <c r="O13" s="15">
        <v>0</v>
      </c>
      <c r="P13" s="15"/>
      <c r="Q13" s="468">
        <f t="shared" si="0"/>
        <v>0</v>
      </c>
      <c r="R13" s="29"/>
    </row>
    <row r="14" spans="2:18" ht="30.75" customHeight="1">
      <c r="B14" s="60" t="s">
        <v>28</v>
      </c>
      <c r="C14" s="39" t="s">
        <v>29</v>
      </c>
      <c r="D14" s="14">
        <v>0</v>
      </c>
      <c r="E14" s="15">
        <v>0</v>
      </c>
      <c r="F14" s="15">
        <v>0</v>
      </c>
      <c r="G14" s="277" t="s">
        <v>361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277" t="s">
        <v>361</v>
      </c>
      <c r="N14" s="15">
        <v>0</v>
      </c>
      <c r="O14" s="15">
        <v>0</v>
      </c>
      <c r="P14" s="15">
        <v>0</v>
      </c>
      <c r="Q14" s="468">
        <f t="shared" si="0"/>
        <v>0</v>
      </c>
      <c r="R14" s="29"/>
    </row>
    <row r="15" spans="2:18" ht="30.75" customHeight="1">
      <c r="B15" s="29"/>
      <c r="C15" s="40" t="s">
        <v>252</v>
      </c>
      <c r="D15" s="14">
        <v>2</v>
      </c>
      <c r="E15" s="15">
        <v>0</v>
      </c>
      <c r="F15" s="15">
        <v>2</v>
      </c>
      <c r="G15" s="277" t="s">
        <v>361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277" t="s">
        <v>361</v>
      </c>
      <c r="N15" s="15">
        <v>0</v>
      </c>
      <c r="O15" s="15">
        <v>0</v>
      </c>
      <c r="P15" s="15">
        <v>4</v>
      </c>
      <c r="Q15" s="468">
        <f t="shared" si="0"/>
        <v>8</v>
      </c>
      <c r="R15" s="29"/>
    </row>
    <row r="16" spans="2:18" ht="30.75" customHeight="1">
      <c r="B16" s="41" t="s">
        <v>30</v>
      </c>
      <c r="C16" s="42" t="s">
        <v>11</v>
      </c>
      <c r="D16" s="476">
        <f>SUM(D11:D15)</f>
        <v>568</v>
      </c>
      <c r="E16" s="466">
        <f aca="true" t="shared" si="1" ref="E16:P16">SUM(E11:E15)</f>
        <v>322</v>
      </c>
      <c r="F16" s="466">
        <f t="shared" si="1"/>
        <v>328</v>
      </c>
      <c r="G16" s="467" t="s">
        <v>361</v>
      </c>
      <c r="H16" s="466">
        <f t="shared" si="1"/>
        <v>200</v>
      </c>
      <c r="I16" s="466">
        <f t="shared" si="1"/>
        <v>255</v>
      </c>
      <c r="J16" s="466">
        <f t="shared" si="1"/>
        <v>100</v>
      </c>
      <c r="K16" s="466">
        <f t="shared" si="1"/>
        <v>77</v>
      </c>
      <c r="L16" s="466">
        <f t="shared" si="1"/>
        <v>281</v>
      </c>
      <c r="M16" s="467" t="s">
        <v>361</v>
      </c>
      <c r="N16" s="466">
        <f t="shared" si="1"/>
        <v>50</v>
      </c>
      <c r="O16" s="466">
        <f t="shared" si="1"/>
        <v>76</v>
      </c>
      <c r="P16" s="466">
        <f t="shared" si="1"/>
        <v>244</v>
      </c>
      <c r="Q16" s="466">
        <f t="shared" si="0"/>
        <v>2501</v>
      </c>
      <c r="R16" s="29"/>
    </row>
    <row r="17" spans="2:18" ht="30.75" customHeight="1">
      <c r="B17" s="32" t="s">
        <v>31</v>
      </c>
      <c r="C17" s="43" t="s">
        <v>226</v>
      </c>
      <c r="D17" s="14">
        <v>49525</v>
      </c>
      <c r="E17" s="15">
        <v>19843</v>
      </c>
      <c r="F17" s="15">
        <v>23848</v>
      </c>
      <c r="G17" s="277" t="s">
        <v>361</v>
      </c>
      <c r="H17" s="15">
        <v>18102</v>
      </c>
      <c r="I17" s="15">
        <v>19705</v>
      </c>
      <c r="J17" s="15">
        <v>6980</v>
      </c>
      <c r="K17" s="15">
        <v>5358</v>
      </c>
      <c r="L17" s="15">
        <v>15528</v>
      </c>
      <c r="M17" s="277" t="s">
        <v>361</v>
      </c>
      <c r="N17" s="15">
        <v>3964</v>
      </c>
      <c r="O17" s="15">
        <v>2776</v>
      </c>
      <c r="P17" s="15">
        <v>22675</v>
      </c>
      <c r="Q17" s="468">
        <f aca="true" t="shared" si="2" ref="Q17:Q22">SUM(D17:P17)</f>
        <v>188304</v>
      </c>
      <c r="R17" s="29"/>
    </row>
    <row r="18" spans="2:18" ht="30.75" customHeight="1">
      <c r="B18" s="32" t="s">
        <v>32</v>
      </c>
      <c r="C18" s="43" t="s">
        <v>225</v>
      </c>
      <c r="D18" s="14">
        <v>0</v>
      </c>
      <c r="E18" s="15">
        <v>1165</v>
      </c>
      <c r="F18" s="15">
        <v>0</v>
      </c>
      <c r="G18" s="277" t="s">
        <v>361</v>
      </c>
      <c r="H18" s="15">
        <v>0</v>
      </c>
      <c r="I18" s="15">
        <v>97</v>
      </c>
      <c r="J18" s="15">
        <v>0</v>
      </c>
      <c r="K18" s="15">
        <v>0</v>
      </c>
      <c r="L18" s="15">
        <v>0</v>
      </c>
      <c r="M18" s="277" t="s">
        <v>361</v>
      </c>
      <c r="N18" s="15">
        <v>0</v>
      </c>
      <c r="O18" s="15">
        <v>515</v>
      </c>
      <c r="P18" s="15">
        <v>0</v>
      </c>
      <c r="Q18" s="468">
        <f t="shared" si="2"/>
        <v>1777</v>
      </c>
      <c r="R18" s="29"/>
    </row>
    <row r="19" spans="2:18" ht="30.75" customHeight="1">
      <c r="B19" s="32" t="s">
        <v>33</v>
      </c>
      <c r="C19" s="43" t="s">
        <v>224</v>
      </c>
      <c r="D19" s="14">
        <v>0</v>
      </c>
      <c r="E19" s="15">
        <v>0</v>
      </c>
      <c r="F19" s="15">
        <v>0</v>
      </c>
      <c r="G19" s="277" t="s">
        <v>361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77" t="s">
        <v>361</v>
      </c>
      <c r="N19" s="15">
        <v>0</v>
      </c>
      <c r="O19" s="15">
        <v>0</v>
      </c>
      <c r="P19" s="15">
        <v>0</v>
      </c>
      <c r="Q19" s="468">
        <f t="shared" si="2"/>
        <v>0</v>
      </c>
      <c r="R19" s="29"/>
    </row>
    <row r="20" spans="2:18" ht="30.75" customHeight="1">
      <c r="B20" s="37" t="s">
        <v>34</v>
      </c>
      <c r="C20" s="42" t="s">
        <v>11</v>
      </c>
      <c r="D20" s="476">
        <f>SUM(D17:D19)</f>
        <v>49525</v>
      </c>
      <c r="E20" s="466">
        <f aca="true" t="shared" si="3" ref="E20:P20">SUM(E17:E19)</f>
        <v>21008</v>
      </c>
      <c r="F20" s="466">
        <f t="shared" si="3"/>
        <v>23848</v>
      </c>
      <c r="G20" s="467" t="s">
        <v>361</v>
      </c>
      <c r="H20" s="466">
        <f t="shared" si="3"/>
        <v>18102</v>
      </c>
      <c r="I20" s="466">
        <f t="shared" si="3"/>
        <v>19802</v>
      </c>
      <c r="J20" s="466">
        <f t="shared" si="3"/>
        <v>6980</v>
      </c>
      <c r="K20" s="466">
        <f t="shared" si="3"/>
        <v>5358</v>
      </c>
      <c r="L20" s="466">
        <f t="shared" si="3"/>
        <v>15528</v>
      </c>
      <c r="M20" s="467" t="s">
        <v>361</v>
      </c>
      <c r="N20" s="466">
        <f t="shared" si="3"/>
        <v>3964</v>
      </c>
      <c r="O20" s="466">
        <f t="shared" si="3"/>
        <v>3291</v>
      </c>
      <c r="P20" s="466">
        <f t="shared" si="3"/>
        <v>22675</v>
      </c>
      <c r="Q20" s="466">
        <f t="shared" si="2"/>
        <v>190081</v>
      </c>
      <c r="R20" s="29"/>
    </row>
    <row r="21" spans="2:18" ht="30.75" customHeight="1">
      <c r="B21" s="29" t="s">
        <v>35</v>
      </c>
      <c r="C21" s="43" t="s">
        <v>223</v>
      </c>
      <c r="D21" s="14">
        <v>0</v>
      </c>
      <c r="E21" s="15">
        <v>0</v>
      </c>
      <c r="F21" s="15">
        <v>0</v>
      </c>
      <c r="G21" s="277" t="s">
        <v>361</v>
      </c>
      <c r="H21" s="15">
        <v>60</v>
      </c>
      <c r="I21" s="15">
        <v>0</v>
      </c>
      <c r="J21" s="15">
        <v>0</v>
      </c>
      <c r="K21" s="15">
        <v>0</v>
      </c>
      <c r="L21" s="15">
        <v>0</v>
      </c>
      <c r="M21" s="277" t="s">
        <v>361</v>
      </c>
      <c r="N21" s="15">
        <v>0</v>
      </c>
      <c r="O21" s="15">
        <v>0</v>
      </c>
      <c r="P21" s="15">
        <v>0</v>
      </c>
      <c r="Q21" s="468">
        <f t="shared" si="2"/>
        <v>60</v>
      </c>
      <c r="R21" s="29"/>
    </row>
    <row r="22" spans="2:18" ht="30.75" customHeight="1">
      <c r="B22" s="37" t="s">
        <v>36</v>
      </c>
      <c r="C22" s="44" t="s">
        <v>222</v>
      </c>
      <c r="D22" s="16">
        <v>0</v>
      </c>
      <c r="E22" s="17">
        <v>0</v>
      </c>
      <c r="F22" s="17">
        <v>0</v>
      </c>
      <c r="G22" s="278" t="s">
        <v>361</v>
      </c>
      <c r="H22" s="17">
        <v>69</v>
      </c>
      <c r="I22" s="17">
        <v>0</v>
      </c>
      <c r="J22" s="17">
        <v>0</v>
      </c>
      <c r="K22" s="17">
        <v>0</v>
      </c>
      <c r="L22" s="17">
        <v>0</v>
      </c>
      <c r="M22" s="278" t="s">
        <v>361</v>
      </c>
      <c r="N22" s="17">
        <v>0</v>
      </c>
      <c r="O22" s="17">
        <v>0</v>
      </c>
      <c r="P22" s="17">
        <v>0</v>
      </c>
      <c r="Q22" s="466">
        <f t="shared" si="2"/>
        <v>69</v>
      </c>
      <c r="R22" s="29"/>
    </row>
    <row r="23" spans="1:48" s="10" customFormat="1" ht="30.75" customHeight="1">
      <c r="A23" s="56"/>
      <c r="B23" s="45" t="s">
        <v>253</v>
      </c>
      <c r="C23" s="46"/>
      <c r="D23" s="51" t="s">
        <v>356</v>
      </c>
      <c r="E23" s="52" t="s">
        <v>356</v>
      </c>
      <c r="F23" s="52" t="s">
        <v>356</v>
      </c>
      <c r="G23" s="52" t="s">
        <v>361</v>
      </c>
      <c r="H23" s="53" t="s">
        <v>356</v>
      </c>
      <c r="I23" s="52" t="s">
        <v>357</v>
      </c>
      <c r="J23" s="52" t="s">
        <v>357</v>
      </c>
      <c r="K23" s="52" t="s">
        <v>403</v>
      </c>
      <c r="L23" s="52" t="s">
        <v>388</v>
      </c>
      <c r="M23" s="52" t="s">
        <v>361</v>
      </c>
      <c r="N23" s="52" t="s">
        <v>363</v>
      </c>
      <c r="O23" s="52" t="s">
        <v>389</v>
      </c>
      <c r="P23" s="52" t="s">
        <v>357</v>
      </c>
      <c r="Q23" s="469"/>
      <c r="R23" s="58" t="s">
        <v>20</v>
      </c>
      <c r="S23" s="9"/>
      <c r="T23" s="9" t="s">
        <v>20</v>
      </c>
      <c r="U23" s="9" t="s">
        <v>20</v>
      </c>
      <c r="V23" s="9" t="s">
        <v>20</v>
      </c>
      <c r="W23" s="9" t="s">
        <v>20</v>
      </c>
      <c r="X23" s="9" t="s">
        <v>20</v>
      </c>
      <c r="Y23" s="9" t="s">
        <v>20</v>
      </c>
      <c r="Z23" s="9" t="s">
        <v>20</v>
      </c>
      <c r="AA23" s="9" t="s">
        <v>20</v>
      </c>
      <c r="AB23" s="9" t="s">
        <v>20</v>
      </c>
      <c r="AC23" s="9" t="s">
        <v>20</v>
      </c>
      <c r="AD23" s="9" t="s">
        <v>20</v>
      </c>
      <c r="AE23" s="9" t="s">
        <v>20</v>
      </c>
      <c r="AF23" s="9" t="s">
        <v>20</v>
      </c>
      <c r="AG23" s="9" t="s">
        <v>20</v>
      </c>
      <c r="AH23" s="9" t="s">
        <v>20</v>
      </c>
      <c r="AI23" s="9" t="s">
        <v>20</v>
      </c>
      <c r="AJ23" s="9" t="s">
        <v>20</v>
      </c>
      <c r="AK23" s="9" t="s">
        <v>20</v>
      </c>
      <c r="AL23" s="9" t="s">
        <v>20</v>
      </c>
      <c r="AM23" s="9" t="s">
        <v>20</v>
      </c>
      <c r="AN23" s="9" t="s">
        <v>20</v>
      </c>
      <c r="AO23" s="9" t="s">
        <v>20</v>
      </c>
      <c r="AP23" s="9" t="s">
        <v>20</v>
      </c>
      <c r="AQ23" s="9" t="s">
        <v>20</v>
      </c>
      <c r="AR23" s="9" t="s">
        <v>20</v>
      </c>
      <c r="AS23" s="9" t="s">
        <v>20</v>
      </c>
      <c r="AT23" s="9" t="s">
        <v>20</v>
      </c>
      <c r="AU23" s="9" t="s">
        <v>20</v>
      </c>
      <c r="AV23" s="9" t="s">
        <v>21</v>
      </c>
    </row>
    <row r="24" spans="2:18" ht="30.75" customHeight="1">
      <c r="B24" s="29" t="s">
        <v>221</v>
      </c>
      <c r="C24" s="38"/>
      <c r="D24" s="473">
        <f>SUM(D25:D29)</f>
        <v>162816</v>
      </c>
      <c r="E24" s="466">
        <f aca="true" t="shared" si="4" ref="E24:O24">SUM(E25:E29)</f>
        <v>69125</v>
      </c>
      <c r="F24" s="466">
        <f t="shared" si="4"/>
        <v>99683</v>
      </c>
      <c r="G24" s="467" t="s">
        <v>361</v>
      </c>
      <c r="H24" s="466">
        <f t="shared" si="4"/>
        <v>59311</v>
      </c>
      <c r="I24" s="466">
        <f t="shared" si="4"/>
        <v>72244</v>
      </c>
      <c r="J24" s="466">
        <f t="shared" si="4"/>
        <v>20194</v>
      </c>
      <c r="K24" s="466">
        <f t="shared" si="4"/>
        <v>14166</v>
      </c>
      <c r="L24" s="466">
        <f t="shared" si="4"/>
        <v>69876</v>
      </c>
      <c r="M24" s="467" t="s">
        <v>361</v>
      </c>
      <c r="N24" s="466">
        <f t="shared" si="4"/>
        <v>18284</v>
      </c>
      <c r="O24" s="466">
        <f t="shared" si="4"/>
        <v>14452</v>
      </c>
      <c r="P24" s="466">
        <f>SUM(P25:P29)</f>
        <v>71704</v>
      </c>
      <c r="Q24" s="466">
        <f>SUM(D24:P24)</f>
        <v>671855</v>
      </c>
      <c r="R24" s="29"/>
    </row>
    <row r="25" spans="2:18" ht="30.75" customHeight="1">
      <c r="B25" s="29"/>
      <c r="C25" s="39" t="s">
        <v>26</v>
      </c>
      <c r="D25" s="18">
        <v>162816</v>
      </c>
      <c r="E25" s="15">
        <v>59912</v>
      </c>
      <c r="F25" s="15">
        <v>99683</v>
      </c>
      <c r="G25" s="277" t="s">
        <v>361</v>
      </c>
      <c r="H25" s="15">
        <v>59311</v>
      </c>
      <c r="I25" s="15">
        <v>57142</v>
      </c>
      <c r="J25" s="15">
        <v>20194</v>
      </c>
      <c r="K25" s="15"/>
      <c r="L25" s="15">
        <v>56771</v>
      </c>
      <c r="M25" s="277" t="s">
        <v>361</v>
      </c>
      <c r="N25" s="15"/>
      <c r="O25" s="15">
        <v>14452</v>
      </c>
      <c r="P25" s="15">
        <v>61309</v>
      </c>
      <c r="Q25" s="468">
        <f>SUM(D25:P25)</f>
        <v>591590</v>
      </c>
      <c r="R25" s="29"/>
    </row>
    <row r="26" spans="2:18" ht="30.75" customHeight="1">
      <c r="B26" s="29"/>
      <c r="C26" s="39" t="s">
        <v>211</v>
      </c>
      <c r="D26" s="19">
        <v>0</v>
      </c>
      <c r="E26" s="15">
        <v>9213</v>
      </c>
      <c r="F26" s="15">
        <v>0</v>
      </c>
      <c r="G26" s="277" t="s">
        <v>361</v>
      </c>
      <c r="H26" s="15">
        <v>0</v>
      </c>
      <c r="I26" s="15">
        <v>15102</v>
      </c>
      <c r="J26" s="15">
        <v>0</v>
      </c>
      <c r="K26" s="15">
        <v>14166</v>
      </c>
      <c r="L26" s="15">
        <v>13105</v>
      </c>
      <c r="M26" s="277" t="s">
        <v>361</v>
      </c>
      <c r="N26" s="15">
        <v>18284</v>
      </c>
      <c r="O26" s="15"/>
      <c r="P26" s="15">
        <v>10395</v>
      </c>
      <c r="Q26" s="468">
        <f>SUM(D26:P26)</f>
        <v>80265</v>
      </c>
      <c r="R26" s="29"/>
    </row>
    <row r="27" spans="2:18" ht="30.75" customHeight="1">
      <c r="B27" s="29"/>
      <c r="C27" s="39" t="s">
        <v>27</v>
      </c>
      <c r="D27" s="20">
        <v>0</v>
      </c>
      <c r="E27" s="15">
        <v>0</v>
      </c>
      <c r="F27" s="15">
        <v>0</v>
      </c>
      <c r="G27" s="277" t="s">
        <v>361</v>
      </c>
      <c r="H27" s="15">
        <v>0</v>
      </c>
      <c r="I27" s="15">
        <v>0</v>
      </c>
      <c r="J27" s="15">
        <v>0</v>
      </c>
      <c r="K27" s="15"/>
      <c r="L27" s="15">
        <v>0</v>
      </c>
      <c r="M27" s="277" t="s">
        <v>361</v>
      </c>
      <c r="N27" s="15">
        <v>0</v>
      </c>
      <c r="O27" s="15">
        <v>0</v>
      </c>
      <c r="P27" s="15">
        <v>0</v>
      </c>
      <c r="Q27" s="468"/>
      <c r="R27" s="29"/>
    </row>
    <row r="28" spans="2:18" ht="30.75" customHeight="1">
      <c r="B28" s="29"/>
      <c r="C28" s="39" t="s">
        <v>29</v>
      </c>
      <c r="D28" s="20">
        <v>0</v>
      </c>
      <c r="E28" s="15">
        <v>0</v>
      </c>
      <c r="F28" s="15">
        <v>0</v>
      </c>
      <c r="G28" s="277" t="s">
        <v>361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77" t="s">
        <v>361</v>
      </c>
      <c r="N28" s="15">
        <v>0</v>
      </c>
      <c r="O28" s="15">
        <v>0</v>
      </c>
      <c r="P28" s="15">
        <v>0</v>
      </c>
      <c r="Q28" s="468"/>
      <c r="R28" s="29"/>
    </row>
    <row r="29" spans="2:18" ht="30.75" customHeight="1">
      <c r="B29" s="37"/>
      <c r="C29" s="47" t="s">
        <v>254</v>
      </c>
      <c r="D29" s="21">
        <v>0</v>
      </c>
      <c r="E29" s="17">
        <v>0</v>
      </c>
      <c r="F29" s="17">
        <v>0</v>
      </c>
      <c r="G29" s="278" t="s">
        <v>361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78" t="s">
        <v>361</v>
      </c>
      <c r="N29" s="17">
        <v>0</v>
      </c>
      <c r="O29" s="17">
        <v>0</v>
      </c>
      <c r="P29" s="17">
        <v>0</v>
      </c>
      <c r="Q29" s="466"/>
      <c r="R29" s="29"/>
    </row>
    <row r="30" spans="2:18" ht="30.75" customHeight="1">
      <c r="B30" s="37" t="s">
        <v>220</v>
      </c>
      <c r="C30" s="48"/>
      <c r="D30" s="22">
        <v>407614</v>
      </c>
      <c r="E30" s="17">
        <v>127202</v>
      </c>
      <c r="F30" s="17">
        <v>148262</v>
      </c>
      <c r="G30" s="278" t="s">
        <v>361</v>
      </c>
      <c r="H30" s="17">
        <v>84766</v>
      </c>
      <c r="I30" s="17">
        <v>99712</v>
      </c>
      <c r="J30" s="17">
        <v>37864</v>
      </c>
      <c r="K30" s="17">
        <v>26459</v>
      </c>
      <c r="L30" s="17">
        <v>69390</v>
      </c>
      <c r="M30" s="278" t="s">
        <v>361</v>
      </c>
      <c r="N30" s="17">
        <v>26550</v>
      </c>
      <c r="O30" s="17">
        <v>43323</v>
      </c>
      <c r="P30" s="17">
        <v>80451</v>
      </c>
      <c r="Q30" s="466">
        <f>SUM(D30:P30)</f>
        <v>1151593</v>
      </c>
      <c r="R30" s="29"/>
    </row>
    <row r="31" spans="2:18" ht="30.75" customHeight="1">
      <c r="B31" s="45"/>
      <c r="C31" s="474" t="s">
        <v>37</v>
      </c>
      <c r="D31" s="465">
        <f>D24+D30</f>
        <v>570430</v>
      </c>
      <c r="E31" s="466">
        <f aca="true" t="shared" si="5" ref="E31:P31">E24+E30</f>
        <v>196327</v>
      </c>
      <c r="F31" s="466">
        <f t="shared" si="5"/>
        <v>247945</v>
      </c>
      <c r="G31" s="467" t="s">
        <v>361</v>
      </c>
      <c r="H31" s="466">
        <f t="shared" si="5"/>
        <v>144077</v>
      </c>
      <c r="I31" s="466">
        <f t="shared" si="5"/>
        <v>171956</v>
      </c>
      <c r="J31" s="466">
        <f t="shared" si="5"/>
        <v>58058</v>
      </c>
      <c r="K31" s="466">
        <f t="shared" si="5"/>
        <v>40625</v>
      </c>
      <c r="L31" s="466">
        <f t="shared" si="5"/>
        <v>139266</v>
      </c>
      <c r="M31" s="467" t="s">
        <v>361</v>
      </c>
      <c r="N31" s="466">
        <f t="shared" si="5"/>
        <v>44834</v>
      </c>
      <c r="O31" s="466">
        <f t="shared" si="5"/>
        <v>57775</v>
      </c>
      <c r="P31" s="466">
        <f t="shared" si="5"/>
        <v>152155</v>
      </c>
      <c r="Q31" s="466">
        <f>SUM(D31:P31)</f>
        <v>1823448</v>
      </c>
      <c r="R31" s="29"/>
    </row>
    <row r="32" spans="2:23" ht="30.75" customHeight="1">
      <c r="B32" s="29"/>
      <c r="C32" s="39" t="s">
        <v>38</v>
      </c>
      <c r="D32" s="25">
        <v>155</v>
      </c>
      <c r="E32" s="26">
        <v>53.8</v>
      </c>
      <c r="F32" s="26">
        <v>58</v>
      </c>
      <c r="G32" s="279" t="s">
        <v>361</v>
      </c>
      <c r="H32" s="26">
        <v>34.2</v>
      </c>
      <c r="I32" s="26">
        <v>14</v>
      </c>
      <c r="J32" s="26">
        <v>7.9</v>
      </c>
      <c r="K32" s="26">
        <v>3</v>
      </c>
      <c r="L32" s="26">
        <v>20</v>
      </c>
      <c r="M32" s="279" t="s">
        <v>361</v>
      </c>
      <c r="N32" s="26">
        <v>3</v>
      </c>
      <c r="O32" s="26">
        <v>6.7</v>
      </c>
      <c r="P32" s="26">
        <v>19</v>
      </c>
      <c r="Q32" s="470">
        <f>SUM(D32:P32)</f>
        <v>374.59999999999997</v>
      </c>
      <c r="R32" s="57">
        <v>0</v>
      </c>
      <c r="S32" s="11">
        <v>0</v>
      </c>
      <c r="T32" s="11">
        <v>0</v>
      </c>
      <c r="U32" s="11">
        <v>0</v>
      </c>
      <c r="V32" s="11">
        <v>0</v>
      </c>
      <c r="W32" s="1">
        <v>0</v>
      </c>
    </row>
    <row r="33" spans="2:23" ht="30.75" customHeight="1">
      <c r="B33" s="32" t="s">
        <v>39</v>
      </c>
      <c r="C33" s="39" t="s">
        <v>40</v>
      </c>
      <c r="D33" s="27">
        <v>697.2</v>
      </c>
      <c r="E33" s="28">
        <v>274</v>
      </c>
      <c r="F33" s="28">
        <v>361</v>
      </c>
      <c r="G33" s="280" t="s">
        <v>361</v>
      </c>
      <c r="H33" s="28">
        <v>158</v>
      </c>
      <c r="I33" s="28">
        <v>198</v>
      </c>
      <c r="J33" s="28">
        <v>73.4</v>
      </c>
      <c r="K33" s="28">
        <v>54</v>
      </c>
      <c r="L33" s="28">
        <v>172</v>
      </c>
      <c r="M33" s="280" t="s">
        <v>361</v>
      </c>
      <c r="N33" s="28">
        <v>44.2</v>
      </c>
      <c r="O33" s="28">
        <v>37.5</v>
      </c>
      <c r="P33" s="28">
        <v>187.7</v>
      </c>
      <c r="Q33" s="470">
        <f aca="true" t="shared" si="6" ref="Q33:Q39">SUM(D33:P33)</f>
        <v>2257</v>
      </c>
      <c r="R33" s="57">
        <v>0</v>
      </c>
      <c r="S33" s="11">
        <v>0</v>
      </c>
      <c r="T33" s="11">
        <v>0</v>
      </c>
      <c r="U33" s="11">
        <v>0</v>
      </c>
      <c r="V33" s="11">
        <v>0</v>
      </c>
      <c r="W33" s="1">
        <v>0</v>
      </c>
    </row>
    <row r="34" spans="2:23" ht="30.75" customHeight="1">
      <c r="B34" s="32" t="s">
        <v>41</v>
      </c>
      <c r="C34" s="39" t="s">
        <v>42</v>
      </c>
      <c r="D34" s="54">
        <v>28.5</v>
      </c>
      <c r="E34" s="28">
        <v>13.6</v>
      </c>
      <c r="F34" s="28">
        <v>10</v>
      </c>
      <c r="G34" s="280" t="s">
        <v>361</v>
      </c>
      <c r="H34" s="28">
        <v>8</v>
      </c>
      <c r="I34" s="28">
        <v>6</v>
      </c>
      <c r="J34" s="28">
        <v>3.7</v>
      </c>
      <c r="K34" s="28">
        <v>2</v>
      </c>
      <c r="L34" s="28">
        <v>7</v>
      </c>
      <c r="M34" s="280" t="s">
        <v>361</v>
      </c>
      <c r="N34" s="28">
        <v>2</v>
      </c>
      <c r="O34" s="28">
        <v>3</v>
      </c>
      <c r="P34" s="28">
        <v>5</v>
      </c>
      <c r="Q34" s="470">
        <f t="shared" si="6"/>
        <v>88.8</v>
      </c>
      <c r="R34" s="57">
        <v>0</v>
      </c>
      <c r="S34" s="11">
        <v>0</v>
      </c>
      <c r="T34" s="11">
        <v>0</v>
      </c>
      <c r="U34" s="11">
        <v>0</v>
      </c>
      <c r="V34" s="11">
        <v>0</v>
      </c>
      <c r="W34" s="1">
        <v>0</v>
      </c>
    </row>
    <row r="35" spans="2:23" ht="30.75" customHeight="1">
      <c r="B35" s="32" t="s">
        <v>43</v>
      </c>
      <c r="C35" s="39" t="s">
        <v>44</v>
      </c>
      <c r="D35" s="54">
        <v>38.3</v>
      </c>
      <c r="E35" s="28">
        <v>63</v>
      </c>
      <c r="F35" s="28">
        <v>120</v>
      </c>
      <c r="G35" s="280" t="s">
        <v>361</v>
      </c>
      <c r="H35" s="28">
        <v>15</v>
      </c>
      <c r="I35" s="28">
        <v>27</v>
      </c>
      <c r="J35" s="28">
        <v>8.6</v>
      </c>
      <c r="K35" s="28">
        <v>13</v>
      </c>
      <c r="L35" s="28">
        <v>49</v>
      </c>
      <c r="M35" s="280" t="s">
        <v>361</v>
      </c>
      <c r="N35" s="28">
        <v>12</v>
      </c>
      <c r="O35" s="28">
        <v>15</v>
      </c>
      <c r="P35" s="28">
        <v>36.3</v>
      </c>
      <c r="Q35" s="470">
        <f t="shared" si="6"/>
        <v>397.20000000000005</v>
      </c>
      <c r="R35" s="57">
        <v>0</v>
      </c>
      <c r="S35" s="12">
        <v>0</v>
      </c>
      <c r="T35" s="12">
        <v>0</v>
      </c>
      <c r="U35" s="12">
        <v>0</v>
      </c>
      <c r="V35" s="1">
        <v>0</v>
      </c>
      <c r="W35" s="1">
        <v>0</v>
      </c>
    </row>
    <row r="36" spans="2:23" ht="30.75" customHeight="1">
      <c r="B36" s="32" t="s">
        <v>45</v>
      </c>
      <c r="C36" s="39" t="s">
        <v>46</v>
      </c>
      <c r="D36" s="54">
        <v>4</v>
      </c>
      <c r="E36" s="28">
        <v>12</v>
      </c>
      <c r="F36" s="28">
        <v>28</v>
      </c>
      <c r="G36" s="280" t="s">
        <v>361</v>
      </c>
      <c r="H36" s="28">
        <v>1.5</v>
      </c>
      <c r="I36" s="28">
        <v>3</v>
      </c>
      <c r="J36" s="28">
        <v>1</v>
      </c>
      <c r="K36" s="28">
        <v>1</v>
      </c>
      <c r="L36" s="28">
        <v>3</v>
      </c>
      <c r="M36" s="280" t="s">
        <v>361</v>
      </c>
      <c r="N36" s="28">
        <v>1</v>
      </c>
      <c r="O36" s="28">
        <v>1</v>
      </c>
      <c r="P36" s="28">
        <v>2</v>
      </c>
      <c r="Q36" s="470">
        <f t="shared" si="6"/>
        <v>57.5</v>
      </c>
      <c r="R36" s="29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2:23" ht="30.75" customHeight="1">
      <c r="B37" s="32" t="s">
        <v>47</v>
      </c>
      <c r="C37" s="39" t="s">
        <v>48</v>
      </c>
      <c r="D37" s="54">
        <v>49</v>
      </c>
      <c r="E37" s="28">
        <v>17</v>
      </c>
      <c r="F37" s="28">
        <v>17</v>
      </c>
      <c r="G37" s="280" t="s">
        <v>361</v>
      </c>
      <c r="H37" s="28">
        <v>9</v>
      </c>
      <c r="I37" s="28">
        <v>11</v>
      </c>
      <c r="J37" s="28">
        <v>2.6</v>
      </c>
      <c r="K37" s="28">
        <v>2</v>
      </c>
      <c r="L37" s="28">
        <v>8</v>
      </c>
      <c r="M37" s="280" t="s">
        <v>361</v>
      </c>
      <c r="N37" s="28">
        <v>2</v>
      </c>
      <c r="O37" s="28">
        <v>2</v>
      </c>
      <c r="P37" s="28">
        <v>7</v>
      </c>
      <c r="Q37" s="470">
        <f t="shared" si="6"/>
        <v>126.6</v>
      </c>
      <c r="R37" s="29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2:23" ht="30.75" customHeight="1">
      <c r="B38" s="32" t="s">
        <v>30</v>
      </c>
      <c r="C38" s="39" t="s">
        <v>49</v>
      </c>
      <c r="D38" s="54">
        <v>41.3</v>
      </c>
      <c r="E38" s="28">
        <v>26</v>
      </c>
      <c r="F38" s="28">
        <v>23</v>
      </c>
      <c r="G38" s="280" t="s">
        <v>361</v>
      </c>
      <c r="H38" s="28">
        <v>10</v>
      </c>
      <c r="I38" s="28">
        <v>11</v>
      </c>
      <c r="J38" s="28">
        <v>2</v>
      </c>
      <c r="K38" s="28">
        <v>2</v>
      </c>
      <c r="L38" s="28">
        <v>10</v>
      </c>
      <c r="M38" s="280" t="s">
        <v>361</v>
      </c>
      <c r="N38" s="28">
        <v>1</v>
      </c>
      <c r="O38" s="28">
        <v>2.2</v>
      </c>
      <c r="P38" s="28">
        <v>10</v>
      </c>
      <c r="Q38" s="470">
        <f t="shared" si="6"/>
        <v>138.5</v>
      </c>
      <c r="R38" s="29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2:23" ht="30.75" customHeight="1">
      <c r="B39" s="29"/>
      <c r="C39" s="39" t="s">
        <v>50</v>
      </c>
      <c r="D39" s="54">
        <v>53.8</v>
      </c>
      <c r="E39" s="28">
        <v>34.9</v>
      </c>
      <c r="F39" s="28">
        <v>59</v>
      </c>
      <c r="G39" s="280" t="s">
        <v>361</v>
      </c>
      <c r="H39" s="28">
        <v>34.3</v>
      </c>
      <c r="I39" s="28">
        <v>23</v>
      </c>
      <c r="J39" s="28">
        <v>6</v>
      </c>
      <c r="K39" s="28">
        <v>9</v>
      </c>
      <c r="L39" s="28">
        <v>28</v>
      </c>
      <c r="M39" s="280" t="s">
        <v>361</v>
      </c>
      <c r="N39" s="28">
        <v>3</v>
      </c>
      <c r="O39" s="28">
        <v>12.6</v>
      </c>
      <c r="P39" s="28">
        <v>41</v>
      </c>
      <c r="Q39" s="471">
        <f t="shared" si="6"/>
        <v>304.6</v>
      </c>
      <c r="R39" s="29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2:18" ht="30.75" customHeight="1">
      <c r="B40" s="37"/>
      <c r="C40" s="475" t="s">
        <v>11</v>
      </c>
      <c r="D40" s="461">
        <f>SUM(D32:D39)</f>
        <v>1067.1</v>
      </c>
      <c r="E40" s="462">
        <f aca="true" t="shared" si="7" ref="E40:P40">SUM(E32:E39)</f>
        <v>494.3</v>
      </c>
      <c r="F40" s="462">
        <f t="shared" si="7"/>
        <v>676</v>
      </c>
      <c r="G40" s="463" t="s">
        <v>361</v>
      </c>
      <c r="H40" s="462">
        <f t="shared" si="7"/>
        <v>270</v>
      </c>
      <c r="I40" s="462">
        <f t="shared" si="7"/>
        <v>293</v>
      </c>
      <c r="J40" s="462">
        <f t="shared" si="7"/>
        <v>105.2</v>
      </c>
      <c r="K40" s="462">
        <f t="shared" si="7"/>
        <v>86</v>
      </c>
      <c r="L40" s="462">
        <f t="shared" si="7"/>
        <v>297</v>
      </c>
      <c r="M40" s="463" t="s">
        <v>361</v>
      </c>
      <c r="N40" s="462">
        <f t="shared" si="7"/>
        <v>68.2</v>
      </c>
      <c r="O40" s="462">
        <f t="shared" si="7"/>
        <v>80</v>
      </c>
      <c r="P40" s="462">
        <f t="shared" si="7"/>
        <v>308</v>
      </c>
      <c r="Q40" s="464">
        <f>SUM(D40:P40)</f>
        <v>3744.7999999999993</v>
      </c>
      <c r="R40" s="29"/>
    </row>
    <row r="41" spans="2:18" ht="30.75" customHeight="1" thickBot="1">
      <c r="B41" s="34" t="s">
        <v>51</v>
      </c>
      <c r="C41" s="35"/>
      <c r="D41" s="23">
        <v>0</v>
      </c>
      <c r="E41" s="24">
        <v>0</v>
      </c>
      <c r="F41" s="24">
        <v>0</v>
      </c>
      <c r="G41" s="281"/>
      <c r="H41" s="24">
        <v>0</v>
      </c>
      <c r="I41" s="24">
        <v>0</v>
      </c>
      <c r="J41" s="24">
        <v>0</v>
      </c>
      <c r="K41" s="24">
        <v>2</v>
      </c>
      <c r="L41" s="24">
        <v>0</v>
      </c>
      <c r="M41" s="281"/>
      <c r="N41" s="24">
        <v>0</v>
      </c>
      <c r="O41" s="24">
        <v>3</v>
      </c>
      <c r="P41" s="24">
        <v>0</v>
      </c>
      <c r="Q41" s="472">
        <f>SUM(D41:P41)</f>
        <v>5</v>
      </c>
      <c r="R41" s="29"/>
    </row>
    <row r="43" spans="4:17" ht="17.25"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</row>
    <row r="46" spans="18:19" ht="17.25">
      <c r="R46" s="59"/>
      <c r="S46" s="13"/>
    </row>
  </sheetData>
  <sheetProtection/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5"/>
  <sheetViews>
    <sheetView showGridLines="0" showZeros="0" view="pageBreakPreview" zoomScale="55" zoomScaleNormal="65" zoomScaleSheetLayoutView="55" zoomScalePageLayoutView="0" workbookViewId="0" topLeftCell="A1">
      <pane xSplit="5" ySplit="7" topLeftCell="F50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V41" sqref="V41"/>
    </sheetView>
  </sheetViews>
  <sheetFormatPr defaultColWidth="8.66015625" defaultRowHeight="18"/>
  <cols>
    <col min="1" max="1" width="1.66015625" style="61" customWidth="1"/>
    <col min="2" max="4" width="2.66015625" style="61" customWidth="1"/>
    <col min="5" max="5" width="22.66015625" style="61" customWidth="1"/>
    <col min="6" max="18" width="13.66015625" style="61" customWidth="1"/>
    <col min="19" max="19" width="14.66015625" style="61" customWidth="1"/>
    <col min="20" max="20" width="1.66015625" style="61" customWidth="1"/>
    <col min="21" max="21" width="2.66015625" style="61" customWidth="1"/>
    <col min="22" max="16384" width="8.66015625" style="61" customWidth="1"/>
  </cols>
  <sheetData>
    <row r="1" ht="22.5" customHeight="1">
      <c r="B1" s="91" t="s">
        <v>369</v>
      </c>
    </row>
    <row r="2" spans="2:19" ht="22.5" customHeight="1" thickBot="1"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92" t="s">
        <v>53</v>
      </c>
    </row>
    <row r="3" spans="2:20" ht="22.5" customHeight="1">
      <c r="B3" s="63"/>
      <c r="F3" s="64"/>
      <c r="G3" s="65"/>
      <c r="H3" s="65"/>
      <c r="I3" s="31"/>
      <c r="J3" s="65"/>
      <c r="K3" s="65"/>
      <c r="L3" s="65"/>
      <c r="M3" s="65"/>
      <c r="N3" s="65"/>
      <c r="O3" s="31"/>
      <c r="P3" s="65"/>
      <c r="Q3" s="65"/>
      <c r="R3" s="65"/>
      <c r="S3" s="65"/>
      <c r="T3" s="63"/>
    </row>
    <row r="4" spans="2:20" ht="22.5" customHeight="1">
      <c r="B4" s="63"/>
      <c r="E4" s="61" t="s">
        <v>54</v>
      </c>
      <c r="F4" s="66" t="s">
        <v>2</v>
      </c>
      <c r="G4" s="67" t="s">
        <v>3</v>
      </c>
      <c r="H4" s="67" t="s">
        <v>4</v>
      </c>
      <c r="I4" s="67" t="s">
        <v>5</v>
      </c>
      <c r="J4" s="67" t="s">
        <v>6</v>
      </c>
      <c r="K4" s="67" t="s">
        <v>7</v>
      </c>
      <c r="L4" s="67" t="s">
        <v>8</v>
      </c>
      <c r="M4" s="67" t="s">
        <v>213</v>
      </c>
      <c r="N4" s="67" t="s">
        <v>214</v>
      </c>
      <c r="O4" s="67" t="s">
        <v>215</v>
      </c>
      <c r="P4" s="67" t="s">
        <v>9</v>
      </c>
      <c r="Q4" s="67" t="s">
        <v>216</v>
      </c>
      <c r="R4" s="67" t="s">
        <v>10</v>
      </c>
      <c r="S4" s="65"/>
      <c r="T4" s="63"/>
    </row>
    <row r="5" spans="2:20" ht="22.5" customHeight="1">
      <c r="B5" s="63"/>
      <c r="F5" s="64"/>
      <c r="G5" s="65"/>
      <c r="H5" s="65"/>
      <c r="I5" s="422" t="s">
        <v>359</v>
      </c>
      <c r="J5" s="65"/>
      <c r="K5" s="65"/>
      <c r="L5" s="65"/>
      <c r="M5" s="65"/>
      <c r="N5" s="65"/>
      <c r="O5" s="295" t="s">
        <v>359</v>
      </c>
      <c r="P5" s="65"/>
      <c r="Q5" s="65"/>
      <c r="R5" s="65"/>
      <c r="S5" s="67" t="s">
        <v>11</v>
      </c>
      <c r="T5" s="63"/>
    </row>
    <row r="6" spans="2:20" ht="22.5" customHeight="1">
      <c r="B6" s="63"/>
      <c r="C6" s="61" t="s">
        <v>55</v>
      </c>
      <c r="F6" s="64" t="s">
        <v>406</v>
      </c>
      <c r="G6" s="65" t="s">
        <v>288</v>
      </c>
      <c r="H6" s="65"/>
      <c r="I6" s="422"/>
      <c r="J6" s="65"/>
      <c r="K6" s="65"/>
      <c r="L6" s="65" t="s">
        <v>288</v>
      </c>
      <c r="M6" s="68" t="s">
        <v>289</v>
      </c>
      <c r="N6" s="65" t="s">
        <v>287</v>
      </c>
      <c r="O6" s="49" t="s">
        <v>289</v>
      </c>
      <c r="P6" s="65" t="s">
        <v>290</v>
      </c>
      <c r="Q6" s="65" t="s">
        <v>291</v>
      </c>
      <c r="R6" s="65"/>
      <c r="S6" s="65"/>
      <c r="T6" s="63"/>
    </row>
    <row r="7" spans="2:20" ht="22.5" customHeight="1" thickBot="1">
      <c r="B7" s="69"/>
      <c r="C7" s="62"/>
      <c r="D7" s="62"/>
      <c r="E7" s="62"/>
      <c r="F7" s="70" t="s">
        <v>303</v>
      </c>
      <c r="G7" s="71" t="s">
        <v>304</v>
      </c>
      <c r="H7" s="71" t="s">
        <v>305</v>
      </c>
      <c r="I7" s="256" t="s">
        <v>351</v>
      </c>
      <c r="J7" s="71" t="s">
        <v>306</v>
      </c>
      <c r="K7" s="71" t="s">
        <v>307</v>
      </c>
      <c r="L7" s="71" t="s">
        <v>308</v>
      </c>
      <c r="M7" s="71" t="s">
        <v>309</v>
      </c>
      <c r="N7" s="72" t="s">
        <v>302</v>
      </c>
      <c r="O7" s="36" t="s">
        <v>298</v>
      </c>
      <c r="P7" s="71" t="s">
        <v>310</v>
      </c>
      <c r="Q7" s="71" t="s">
        <v>311</v>
      </c>
      <c r="R7" s="71" t="s">
        <v>312</v>
      </c>
      <c r="S7" s="71"/>
      <c r="T7" s="63"/>
    </row>
    <row r="8" spans="2:20" ht="22.5" customHeight="1">
      <c r="B8" s="426" t="s">
        <v>256</v>
      </c>
      <c r="C8" s="427"/>
      <c r="D8" s="427"/>
      <c r="E8" s="427"/>
      <c r="F8" s="456">
        <f>F9+F15+F39</f>
        <v>20844205</v>
      </c>
      <c r="G8" s="457">
        <f aca="true" t="shared" si="0" ref="G8:R8">G9+G15+G39</f>
        <v>6290455</v>
      </c>
      <c r="H8" s="457">
        <f t="shared" si="0"/>
        <v>10057252</v>
      </c>
      <c r="I8" s="457">
        <f t="shared" si="0"/>
        <v>659</v>
      </c>
      <c r="J8" s="457">
        <f t="shared" si="0"/>
        <v>5319759</v>
      </c>
      <c r="K8" s="457">
        <f t="shared" si="0"/>
        <v>4496163</v>
      </c>
      <c r="L8" s="457">
        <f t="shared" si="0"/>
        <v>1475106</v>
      </c>
      <c r="M8" s="457">
        <f t="shared" si="0"/>
        <v>1145897</v>
      </c>
      <c r="N8" s="457">
        <f t="shared" si="0"/>
        <v>4343014</v>
      </c>
      <c r="O8" s="457">
        <f t="shared" si="0"/>
        <v>2002</v>
      </c>
      <c r="P8" s="457">
        <f t="shared" si="0"/>
        <v>653429</v>
      </c>
      <c r="Q8" s="457">
        <f t="shared" si="0"/>
        <v>955363</v>
      </c>
      <c r="R8" s="455">
        <f t="shared" si="0"/>
        <v>4501275</v>
      </c>
      <c r="S8" s="428">
        <f>SUM(F8:R8)</f>
        <v>60084579</v>
      </c>
      <c r="T8" s="63"/>
    </row>
    <row r="9" spans="2:20" ht="22.5" customHeight="1">
      <c r="B9" s="429"/>
      <c r="C9" s="430" t="s">
        <v>257</v>
      </c>
      <c r="D9" s="431"/>
      <c r="E9" s="431"/>
      <c r="F9" s="432">
        <f>F10+F11+F12</f>
        <v>19642105</v>
      </c>
      <c r="G9" s="433">
        <v>5146057</v>
      </c>
      <c r="H9" s="433">
        <v>9298499</v>
      </c>
      <c r="I9" s="433">
        <v>0</v>
      </c>
      <c r="J9" s="433">
        <v>4536432</v>
      </c>
      <c r="K9" s="433">
        <v>4004382</v>
      </c>
      <c r="L9" s="433">
        <v>1278359</v>
      </c>
      <c r="M9" s="433">
        <v>568033</v>
      </c>
      <c r="N9" s="433">
        <v>3744029</v>
      </c>
      <c r="O9" s="433"/>
      <c r="P9" s="433">
        <v>571098</v>
      </c>
      <c r="Q9" s="433">
        <v>746654</v>
      </c>
      <c r="R9" s="433">
        <v>3564173</v>
      </c>
      <c r="S9" s="434">
        <f aca="true" t="shared" si="1" ref="S9:S53">SUM(F9:R9)</f>
        <v>53099821</v>
      </c>
      <c r="T9" s="63"/>
    </row>
    <row r="10" spans="2:20" ht="22.5" customHeight="1">
      <c r="B10" s="63"/>
      <c r="D10" s="77" t="s">
        <v>258</v>
      </c>
      <c r="E10" s="74"/>
      <c r="F10" s="75">
        <v>12172935</v>
      </c>
      <c r="G10" s="76">
        <v>3081585</v>
      </c>
      <c r="H10" s="76">
        <v>5428683</v>
      </c>
      <c r="I10" s="76">
        <v>0</v>
      </c>
      <c r="J10" s="76">
        <v>3050471</v>
      </c>
      <c r="K10" s="76">
        <v>2175354</v>
      </c>
      <c r="L10" s="76">
        <v>629030</v>
      </c>
      <c r="M10" s="76">
        <v>288401</v>
      </c>
      <c r="N10" s="76">
        <v>2272977</v>
      </c>
      <c r="O10" s="76"/>
      <c r="P10" s="76">
        <v>378056</v>
      </c>
      <c r="Q10" s="76">
        <v>322153</v>
      </c>
      <c r="R10" s="76">
        <v>2525695</v>
      </c>
      <c r="S10" s="434">
        <f t="shared" si="1"/>
        <v>32325340</v>
      </c>
      <c r="T10" s="63"/>
    </row>
    <row r="11" spans="2:20" ht="22.5" customHeight="1">
      <c r="B11" s="63"/>
      <c r="D11" s="77" t="s">
        <v>259</v>
      </c>
      <c r="E11" s="74"/>
      <c r="F11" s="75">
        <v>6881516</v>
      </c>
      <c r="G11" s="76">
        <v>1629627</v>
      </c>
      <c r="H11" s="76">
        <v>3648682</v>
      </c>
      <c r="I11" s="76">
        <v>0</v>
      </c>
      <c r="J11" s="76">
        <v>1029324</v>
      </c>
      <c r="K11" s="76">
        <v>1633490</v>
      </c>
      <c r="L11" s="76">
        <v>567882</v>
      </c>
      <c r="M11" s="76">
        <v>246443</v>
      </c>
      <c r="N11" s="76">
        <v>1042098</v>
      </c>
      <c r="O11" s="76"/>
      <c r="P11" s="76">
        <v>132384</v>
      </c>
      <c r="Q11" s="76">
        <v>312569</v>
      </c>
      <c r="R11" s="76">
        <v>831721</v>
      </c>
      <c r="S11" s="434">
        <f t="shared" si="1"/>
        <v>17955736</v>
      </c>
      <c r="T11" s="63"/>
    </row>
    <row r="12" spans="2:20" ht="22.5" customHeight="1">
      <c r="B12" s="429"/>
      <c r="C12" s="435"/>
      <c r="D12" s="430" t="s">
        <v>260</v>
      </c>
      <c r="E12" s="431"/>
      <c r="F12" s="432">
        <f>F13+F14</f>
        <v>587654</v>
      </c>
      <c r="G12" s="433">
        <v>434845</v>
      </c>
      <c r="H12" s="433">
        <v>221134</v>
      </c>
      <c r="I12" s="433">
        <v>0</v>
      </c>
      <c r="J12" s="433">
        <v>456637</v>
      </c>
      <c r="K12" s="433">
        <v>195538</v>
      </c>
      <c r="L12" s="433">
        <v>81447</v>
      </c>
      <c r="M12" s="433">
        <v>33189</v>
      </c>
      <c r="N12" s="433">
        <v>428954</v>
      </c>
      <c r="O12" s="433"/>
      <c r="P12" s="433">
        <v>60658</v>
      </c>
      <c r="Q12" s="433">
        <v>111932</v>
      </c>
      <c r="R12" s="433">
        <v>206757</v>
      </c>
      <c r="S12" s="434">
        <f t="shared" si="1"/>
        <v>2818745</v>
      </c>
      <c r="T12" s="63"/>
    </row>
    <row r="13" spans="2:20" ht="22.5" customHeight="1">
      <c r="B13" s="63"/>
      <c r="E13" s="77" t="s">
        <v>261</v>
      </c>
      <c r="F13" s="75">
        <v>122320</v>
      </c>
      <c r="G13" s="76">
        <v>49870</v>
      </c>
      <c r="H13" s="76">
        <v>75938</v>
      </c>
      <c r="I13" s="76">
        <v>0</v>
      </c>
      <c r="J13" s="76">
        <v>368136</v>
      </c>
      <c r="K13" s="76">
        <v>36751</v>
      </c>
      <c r="L13" s="76">
        <v>41813</v>
      </c>
      <c r="M13" s="76">
        <v>21900</v>
      </c>
      <c r="N13" s="76">
        <v>180398</v>
      </c>
      <c r="O13" s="76"/>
      <c r="P13" s="76">
        <v>3453</v>
      </c>
      <c r="Q13" s="76">
        <v>70000</v>
      </c>
      <c r="R13" s="76">
        <v>87956</v>
      </c>
      <c r="S13" s="434">
        <f t="shared" si="1"/>
        <v>1058535</v>
      </c>
      <c r="T13" s="63"/>
    </row>
    <row r="14" spans="2:20" ht="22.5" customHeight="1">
      <c r="B14" s="63"/>
      <c r="C14" s="73"/>
      <c r="D14" s="73"/>
      <c r="E14" s="78" t="s">
        <v>262</v>
      </c>
      <c r="F14" s="79">
        <v>465334</v>
      </c>
      <c r="G14" s="80">
        <v>384975</v>
      </c>
      <c r="H14" s="80">
        <v>145196</v>
      </c>
      <c r="I14" s="80">
        <v>0</v>
      </c>
      <c r="J14" s="80">
        <v>88501</v>
      </c>
      <c r="K14" s="80">
        <v>158787</v>
      </c>
      <c r="L14" s="80">
        <v>39634</v>
      </c>
      <c r="M14" s="80">
        <v>11289</v>
      </c>
      <c r="N14" s="80">
        <v>248556</v>
      </c>
      <c r="O14" s="80"/>
      <c r="P14" s="80">
        <v>57205</v>
      </c>
      <c r="Q14" s="80">
        <v>41932</v>
      </c>
      <c r="R14" s="80">
        <v>118801</v>
      </c>
      <c r="S14" s="428">
        <f t="shared" si="1"/>
        <v>1760210</v>
      </c>
      <c r="T14" s="63"/>
    </row>
    <row r="15" spans="2:20" ht="22.5" customHeight="1">
      <c r="B15" s="429"/>
      <c r="C15" s="430" t="s">
        <v>263</v>
      </c>
      <c r="D15" s="431"/>
      <c r="E15" s="431"/>
      <c r="F15" s="436">
        <f>F16+F17+F18+F19+F20+F21+F22+F23+F24</f>
        <v>1072708</v>
      </c>
      <c r="G15" s="433">
        <v>1144398</v>
      </c>
      <c r="H15" s="433">
        <v>758753</v>
      </c>
      <c r="I15" s="433">
        <v>659</v>
      </c>
      <c r="J15" s="433">
        <v>757491</v>
      </c>
      <c r="K15" s="433">
        <v>491464</v>
      </c>
      <c r="L15" s="433">
        <v>196747</v>
      </c>
      <c r="M15" s="433">
        <v>577656</v>
      </c>
      <c r="N15" s="433">
        <v>564064</v>
      </c>
      <c r="O15" s="433">
        <v>2002</v>
      </c>
      <c r="P15" s="433">
        <v>77331</v>
      </c>
      <c r="Q15" s="433">
        <v>177191</v>
      </c>
      <c r="R15" s="433">
        <v>937102</v>
      </c>
      <c r="S15" s="434">
        <f t="shared" si="1"/>
        <v>6757566</v>
      </c>
      <c r="T15" s="63"/>
    </row>
    <row r="16" spans="2:20" ht="22.5" customHeight="1">
      <c r="B16" s="63"/>
      <c r="D16" s="74" t="s">
        <v>57</v>
      </c>
      <c r="E16" s="74"/>
      <c r="F16" s="246">
        <v>2544</v>
      </c>
      <c r="G16" s="247"/>
      <c r="H16" s="247">
        <v>20</v>
      </c>
      <c r="I16" s="247">
        <v>0</v>
      </c>
      <c r="J16" s="247">
        <v>1</v>
      </c>
      <c r="K16" s="247"/>
      <c r="L16" s="247">
        <v>1228</v>
      </c>
      <c r="M16" s="247">
        <v>0</v>
      </c>
      <c r="N16" s="247"/>
      <c r="O16" s="247"/>
      <c r="P16" s="247">
        <v>232</v>
      </c>
      <c r="Q16" s="247">
        <v>0</v>
      </c>
      <c r="R16" s="247">
        <v>87</v>
      </c>
      <c r="S16" s="434">
        <f t="shared" si="1"/>
        <v>4112</v>
      </c>
      <c r="T16" s="63"/>
    </row>
    <row r="17" spans="2:20" ht="22.5" customHeight="1">
      <c r="B17" s="63"/>
      <c r="D17" s="74" t="s">
        <v>58</v>
      </c>
      <c r="E17" s="74"/>
      <c r="F17" s="246">
        <v>0</v>
      </c>
      <c r="G17" s="247">
        <v>0</v>
      </c>
      <c r="H17" s="247">
        <v>0</v>
      </c>
      <c r="I17" s="247">
        <v>0</v>
      </c>
      <c r="J17" s="247">
        <v>23973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47">
        <v>0</v>
      </c>
      <c r="Q17" s="247">
        <v>0</v>
      </c>
      <c r="R17" s="247">
        <v>0</v>
      </c>
      <c r="S17" s="434">
        <f t="shared" si="1"/>
        <v>23973</v>
      </c>
      <c r="T17" s="63"/>
    </row>
    <row r="18" spans="2:20" ht="22.5" customHeight="1">
      <c r="B18" s="63"/>
      <c r="D18" s="74" t="s">
        <v>59</v>
      </c>
      <c r="E18" s="74"/>
      <c r="F18" s="246">
        <v>16116</v>
      </c>
      <c r="G18" s="247">
        <v>3694</v>
      </c>
      <c r="H18" s="247">
        <v>6863</v>
      </c>
      <c r="I18" s="247">
        <v>0</v>
      </c>
      <c r="J18" s="247">
        <v>2860</v>
      </c>
      <c r="K18" s="247"/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10189</v>
      </c>
      <c r="S18" s="434">
        <f t="shared" si="1"/>
        <v>39722</v>
      </c>
      <c r="T18" s="63"/>
    </row>
    <row r="19" spans="2:20" ht="22.5" customHeight="1">
      <c r="B19" s="63"/>
      <c r="D19" s="74" t="s">
        <v>60</v>
      </c>
      <c r="E19" s="74"/>
      <c r="F19" s="246">
        <v>8743</v>
      </c>
      <c r="G19" s="247">
        <v>3531</v>
      </c>
      <c r="H19" s="247">
        <v>0</v>
      </c>
      <c r="I19" s="247">
        <v>0</v>
      </c>
      <c r="J19" s="247">
        <v>9176</v>
      </c>
      <c r="K19" s="247">
        <v>1876</v>
      </c>
      <c r="L19" s="247">
        <v>0</v>
      </c>
      <c r="M19" s="247">
        <v>0</v>
      </c>
      <c r="N19" s="247">
        <v>5339</v>
      </c>
      <c r="O19" s="247">
        <v>0</v>
      </c>
      <c r="P19" s="247">
        <v>0</v>
      </c>
      <c r="Q19" s="247">
        <v>220</v>
      </c>
      <c r="R19" s="247">
        <v>16764</v>
      </c>
      <c r="S19" s="434">
        <f t="shared" si="1"/>
        <v>45649</v>
      </c>
      <c r="T19" s="63"/>
    </row>
    <row r="20" spans="2:20" ht="22.5" customHeight="1">
      <c r="B20" s="63"/>
      <c r="D20" s="74" t="s">
        <v>61</v>
      </c>
      <c r="E20" s="74"/>
      <c r="F20" s="246">
        <v>384802</v>
      </c>
      <c r="G20" s="247">
        <v>959213</v>
      </c>
      <c r="H20" s="247">
        <v>280995</v>
      </c>
      <c r="I20" s="247">
        <v>0</v>
      </c>
      <c r="J20" s="247">
        <v>167973</v>
      </c>
      <c r="K20" s="247">
        <v>47694</v>
      </c>
      <c r="L20" s="247">
        <v>130778</v>
      </c>
      <c r="M20" s="247">
        <v>79711</v>
      </c>
      <c r="N20" s="247">
        <v>206126</v>
      </c>
      <c r="O20" s="247"/>
      <c r="P20" s="247">
        <v>16468</v>
      </c>
      <c r="Q20" s="247">
        <v>21461</v>
      </c>
      <c r="R20" s="247">
        <v>127702</v>
      </c>
      <c r="S20" s="434">
        <f t="shared" si="1"/>
        <v>2422923</v>
      </c>
      <c r="T20" s="63"/>
    </row>
    <row r="21" spans="2:20" ht="22.5" customHeight="1">
      <c r="B21" s="63"/>
      <c r="D21" s="74" t="s">
        <v>62</v>
      </c>
      <c r="E21" s="74"/>
      <c r="F21" s="246">
        <v>148593</v>
      </c>
      <c r="G21" s="247">
        <v>36079</v>
      </c>
      <c r="H21" s="247">
        <v>118876</v>
      </c>
      <c r="I21" s="247">
        <v>0</v>
      </c>
      <c r="J21" s="247">
        <v>264809</v>
      </c>
      <c r="K21" s="247">
        <v>184188</v>
      </c>
      <c r="L21" s="247">
        <v>57763</v>
      </c>
      <c r="M21" s="247">
        <v>361105</v>
      </c>
      <c r="N21" s="247">
        <v>108338</v>
      </c>
      <c r="O21" s="247">
        <v>2002</v>
      </c>
      <c r="P21" s="247">
        <v>50826</v>
      </c>
      <c r="Q21" s="247">
        <v>125052</v>
      </c>
      <c r="R21" s="247">
        <v>47597</v>
      </c>
      <c r="S21" s="434">
        <f t="shared" si="1"/>
        <v>1505228</v>
      </c>
      <c r="T21" s="63"/>
    </row>
    <row r="22" spans="2:20" ht="22.5" customHeight="1">
      <c r="B22" s="63"/>
      <c r="D22" s="283" t="s">
        <v>364</v>
      </c>
      <c r="E22" s="74"/>
      <c r="F22" s="246">
        <v>362475</v>
      </c>
      <c r="G22" s="247">
        <v>96849</v>
      </c>
      <c r="H22" s="247">
        <v>246333</v>
      </c>
      <c r="I22" s="247">
        <v>0</v>
      </c>
      <c r="J22" s="247">
        <v>82071</v>
      </c>
      <c r="K22" s="247">
        <v>232531</v>
      </c>
      <c r="L22" s="247">
        <v>300</v>
      </c>
      <c r="M22" s="247">
        <v>128455</v>
      </c>
      <c r="N22" s="247">
        <v>199308</v>
      </c>
      <c r="O22" s="247"/>
      <c r="P22" s="247">
        <v>5115</v>
      </c>
      <c r="Q22" s="247">
        <v>10306</v>
      </c>
      <c r="R22" s="247">
        <v>172779</v>
      </c>
      <c r="S22" s="434">
        <f t="shared" si="1"/>
        <v>1536522</v>
      </c>
      <c r="T22" s="63"/>
    </row>
    <row r="23" spans="2:20" ht="22.5" customHeight="1">
      <c r="B23" s="63"/>
      <c r="D23" s="283" t="s">
        <v>365</v>
      </c>
      <c r="E23" s="74"/>
      <c r="F23" s="246"/>
      <c r="G23" s="247"/>
      <c r="H23" s="247"/>
      <c r="I23" s="247">
        <v>0</v>
      </c>
      <c r="J23" s="247"/>
      <c r="K23" s="247"/>
      <c r="L23" s="247"/>
      <c r="M23" s="247"/>
      <c r="N23" s="247"/>
      <c r="O23" s="247"/>
      <c r="P23" s="247"/>
      <c r="Q23" s="247">
        <v>15325</v>
      </c>
      <c r="R23" s="247"/>
      <c r="S23" s="434">
        <f t="shared" si="1"/>
        <v>15325</v>
      </c>
      <c r="T23" s="63"/>
    </row>
    <row r="24" spans="2:20" ht="22.5" customHeight="1">
      <c r="B24" s="81"/>
      <c r="C24" s="73"/>
      <c r="D24" s="73" t="s">
        <v>63</v>
      </c>
      <c r="E24" s="73"/>
      <c r="F24" s="248">
        <v>149435</v>
      </c>
      <c r="G24" s="249">
        <v>45032</v>
      </c>
      <c r="H24" s="249">
        <v>105666</v>
      </c>
      <c r="I24" s="249">
        <v>659</v>
      </c>
      <c r="J24" s="249">
        <v>206628</v>
      </c>
      <c r="K24" s="249">
        <v>25175</v>
      </c>
      <c r="L24" s="249">
        <v>6678</v>
      </c>
      <c r="M24" s="249">
        <v>8985</v>
      </c>
      <c r="N24" s="249">
        <v>44953</v>
      </c>
      <c r="O24" s="249"/>
      <c r="P24" s="249">
        <v>4690</v>
      </c>
      <c r="Q24" s="249">
        <v>4827</v>
      </c>
      <c r="R24" s="249">
        <v>561984</v>
      </c>
      <c r="S24" s="428">
        <f t="shared" si="1"/>
        <v>1164712</v>
      </c>
      <c r="T24" s="63"/>
    </row>
    <row r="25" spans="2:20" ht="22.5" customHeight="1">
      <c r="B25" s="426" t="s">
        <v>264</v>
      </c>
      <c r="C25" s="427"/>
      <c r="D25" s="427"/>
      <c r="E25" s="427"/>
      <c r="F25" s="437">
        <f aca="true" t="shared" si="2" ref="F25:R25">F26+F31+F43</f>
        <v>20400084</v>
      </c>
      <c r="G25" s="438">
        <v>6240938</v>
      </c>
      <c r="H25" s="438">
        <f t="shared" si="2"/>
        <v>10050482</v>
      </c>
      <c r="I25" s="438">
        <f t="shared" si="2"/>
        <v>659</v>
      </c>
      <c r="J25" s="438">
        <f t="shared" si="2"/>
        <v>5369627</v>
      </c>
      <c r="K25" s="438">
        <f t="shared" si="2"/>
        <v>4409271</v>
      </c>
      <c r="L25" s="438">
        <f t="shared" si="2"/>
        <v>1736698</v>
      </c>
      <c r="M25" s="438">
        <f t="shared" si="2"/>
        <v>1129489</v>
      </c>
      <c r="N25" s="438">
        <f t="shared" si="2"/>
        <v>4492445</v>
      </c>
      <c r="O25" s="438">
        <f t="shared" si="2"/>
        <v>2002</v>
      </c>
      <c r="P25" s="438">
        <f t="shared" si="2"/>
        <v>652214</v>
      </c>
      <c r="Q25" s="438">
        <f t="shared" si="2"/>
        <v>925269</v>
      </c>
      <c r="R25" s="438">
        <f t="shared" si="2"/>
        <v>4483371</v>
      </c>
      <c r="S25" s="428">
        <f t="shared" si="1"/>
        <v>59892549</v>
      </c>
      <c r="T25" s="63"/>
    </row>
    <row r="26" spans="2:20" ht="22.5" customHeight="1">
      <c r="B26" s="429"/>
      <c r="C26" s="430" t="s">
        <v>265</v>
      </c>
      <c r="D26" s="431"/>
      <c r="E26" s="431"/>
      <c r="F26" s="432">
        <f>F27+F28+F29+F30</f>
        <v>19494131</v>
      </c>
      <c r="G26" s="433">
        <v>5958633</v>
      </c>
      <c r="H26" s="433">
        <v>9215709</v>
      </c>
      <c r="I26" s="433">
        <v>0</v>
      </c>
      <c r="J26" s="433">
        <v>4650299</v>
      </c>
      <c r="K26" s="433">
        <v>4187809</v>
      </c>
      <c r="L26" s="433">
        <v>1665917</v>
      </c>
      <c r="M26" s="433">
        <v>1084191</v>
      </c>
      <c r="N26" s="433">
        <v>4085168</v>
      </c>
      <c r="O26" s="433"/>
      <c r="P26" s="433">
        <v>615699</v>
      </c>
      <c r="Q26" s="433">
        <v>895857</v>
      </c>
      <c r="R26" s="433">
        <v>3808623</v>
      </c>
      <c r="S26" s="434">
        <f t="shared" si="1"/>
        <v>55662036</v>
      </c>
      <c r="T26" s="63"/>
    </row>
    <row r="27" spans="2:20" ht="22.5" customHeight="1">
      <c r="B27" s="63"/>
      <c r="D27" s="74" t="s">
        <v>64</v>
      </c>
      <c r="E27" s="74"/>
      <c r="F27" s="75">
        <v>8826111</v>
      </c>
      <c r="G27" s="76">
        <v>3748368</v>
      </c>
      <c r="H27" s="76">
        <v>4395665</v>
      </c>
      <c r="I27" s="76">
        <v>0</v>
      </c>
      <c r="J27" s="76">
        <v>2667098</v>
      </c>
      <c r="K27" s="76">
        <v>2304185</v>
      </c>
      <c r="L27" s="76">
        <v>865104</v>
      </c>
      <c r="M27" s="76">
        <v>686623</v>
      </c>
      <c r="N27" s="76">
        <v>2277353</v>
      </c>
      <c r="O27" s="76"/>
      <c r="P27" s="76">
        <v>375735</v>
      </c>
      <c r="Q27" s="76">
        <v>562743</v>
      </c>
      <c r="R27" s="76">
        <v>2126389</v>
      </c>
      <c r="S27" s="434">
        <f t="shared" si="1"/>
        <v>28835374</v>
      </c>
      <c r="T27" s="63"/>
    </row>
    <row r="28" spans="2:20" ht="22.5" customHeight="1">
      <c r="B28" s="63"/>
      <c r="D28" s="74" t="s">
        <v>65</v>
      </c>
      <c r="E28" s="74"/>
      <c r="F28" s="75">
        <v>6073950</v>
      </c>
      <c r="G28" s="76">
        <v>1032712</v>
      </c>
      <c r="H28" s="76">
        <v>3242035</v>
      </c>
      <c r="I28" s="76">
        <v>0</v>
      </c>
      <c r="J28" s="76">
        <v>913656</v>
      </c>
      <c r="K28" s="76">
        <v>993236</v>
      </c>
      <c r="L28" s="76">
        <v>268595</v>
      </c>
      <c r="M28" s="76">
        <v>94343</v>
      </c>
      <c r="N28" s="76">
        <v>830940</v>
      </c>
      <c r="O28" s="76"/>
      <c r="P28" s="76">
        <v>54998</v>
      </c>
      <c r="Q28" s="76">
        <v>97469</v>
      </c>
      <c r="R28" s="76">
        <v>590299</v>
      </c>
      <c r="S28" s="434">
        <f t="shared" si="1"/>
        <v>14192233</v>
      </c>
      <c r="T28" s="63"/>
    </row>
    <row r="29" spans="2:20" ht="22.5" customHeight="1">
      <c r="B29" s="63"/>
      <c r="D29" s="74" t="s">
        <v>66</v>
      </c>
      <c r="E29" s="74"/>
      <c r="F29" s="75">
        <v>1411079</v>
      </c>
      <c r="G29" s="76">
        <v>247340</v>
      </c>
      <c r="H29" s="76">
        <v>489991</v>
      </c>
      <c r="I29" s="76">
        <v>0</v>
      </c>
      <c r="J29" s="76">
        <v>262336</v>
      </c>
      <c r="K29" s="76">
        <v>220056</v>
      </c>
      <c r="L29" s="76">
        <v>171667</v>
      </c>
      <c r="M29" s="76">
        <v>128455</v>
      </c>
      <c r="N29" s="76">
        <v>301179</v>
      </c>
      <c r="O29" s="76"/>
      <c r="P29" s="76">
        <v>28021</v>
      </c>
      <c r="Q29" s="76">
        <v>43447</v>
      </c>
      <c r="R29" s="76">
        <v>280558</v>
      </c>
      <c r="S29" s="434">
        <f t="shared" si="1"/>
        <v>3584129</v>
      </c>
      <c r="T29" s="63"/>
    </row>
    <row r="30" spans="2:20" ht="22.5" customHeight="1">
      <c r="B30" s="63"/>
      <c r="C30" s="73"/>
      <c r="D30" s="73" t="s">
        <v>67</v>
      </c>
      <c r="E30" s="73"/>
      <c r="F30" s="79">
        <v>3182991</v>
      </c>
      <c r="G30" s="80">
        <v>930213</v>
      </c>
      <c r="H30" s="80">
        <v>1088018</v>
      </c>
      <c r="I30" s="80">
        <v>0</v>
      </c>
      <c r="J30" s="80">
        <v>807209</v>
      </c>
      <c r="K30" s="80">
        <v>670332</v>
      </c>
      <c r="L30" s="80">
        <v>360551</v>
      </c>
      <c r="M30" s="80">
        <v>174770</v>
      </c>
      <c r="N30" s="80">
        <v>675696</v>
      </c>
      <c r="O30" s="80"/>
      <c r="P30" s="80">
        <v>156945</v>
      </c>
      <c r="Q30" s="80">
        <v>192198</v>
      </c>
      <c r="R30" s="80">
        <v>811377</v>
      </c>
      <c r="S30" s="428">
        <f t="shared" si="1"/>
        <v>9050300</v>
      </c>
      <c r="T30" s="63"/>
    </row>
    <row r="31" spans="2:20" ht="22.5" customHeight="1">
      <c r="B31" s="429"/>
      <c r="C31" s="430" t="s">
        <v>266</v>
      </c>
      <c r="D31" s="431"/>
      <c r="E31" s="431"/>
      <c r="F31" s="432">
        <f>F32+F33+F34+F35+F36</f>
        <v>876654</v>
      </c>
      <c r="G31" s="433">
        <v>282305</v>
      </c>
      <c r="H31" s="433">
        <v>576275</v>
      </c>
      <c r="I31" s="433">
        <v>659</v>
      </c>
      <c r="J31" s="433">
        <v>712395</v>
      </c>
      <c r="K31" s="433">
        <v>220133</v>
      </c>
      <c r="L31" s="433">
        <v>70769</v>
      </c>
      <c r="M31" s="433">
        <v>42955</v>
      </c>
      <c r="N31" s="433">
        <v>209303</v>
      </c>
      <c r="O31" s="433">
        <v>2002</v>
      </c>
      <c r="P31" s="433">
        <v>31515</v>
      </c>
      <c r="Q31" s="433">
        <v>21085</v>
      </c>
      <c r="R31" s="433">
        <v>674748</v>
      </c>
      <c r="S31" s="434">
        <f t="shared" si="1"/>
        <v>3720798</v>
      </c>
      <c r="T31" s="63"/>
    </row>
    <row r="32" spans="2:20" ht="22.5" customHeight="1">
      <c r="B32" s="63"/>
      <c r="D32" s="74" t="s">
        <v>68</v>
      </c>
      <c r="E32" s="74"/>
      <c r="F32" s="75">
        <v>131906</v>
      </c>
      <c r="G32" s="76">
        <v>11577</v>
      </c>
      <c r="H32" s="76">
        <v>178264</v>
      </c>
      <c r="I32" s="76">
        <v>659</v>
      </c>
      <c r="J32" s="76">
        <v>169996</v>
      </c>
      <c r="K32" s="76">
        <v>78798</v>
      </c>
      <c r="L32" s="76">
        <v>15440</v>
      </c>
      <c r="M32" s="76">
        <v>24336</v>
      </c>
      <c r="N32" s="76">
        <v>29605</v>
      </c>
      <c r="O32" s="76">
        <v>2002</v>
      </c>
      <c r="P32" s="76">
        <v>12192</v>
      </c>
      <c r="Q32" s="76">
        <v>3883</v>
      </c>
      <c r="R32" s="76">
        <v>48900</v>
      </c>
      <c r="S32" s="434">
        <f t="shared" si="1"/>
        <v>707558</v>
      </c>
      <c r="T32" s="63"/>
    </row>
    <row r="33" spans="2:20" ht="22.5" customHeight="1">
      <c r="B33" s="63"/>
      <c r="D33" s="74" t="s">
        <v>69</v>
      </c>
      <c r="E33" s="74"/>
      <c r="F33" s="75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/>
      <c r="R33" s="76">
        <v>0</v>
      </c>
      <c r="S33" s="434">
        <f t="shared" si="1"/>
        <v>0</v>
      </c>
      <c r="T33" s="63"/>
    </row>
    <row r="34" spans="2:20" ht="22.5" customHeight="1">
      <c r="B34" s="63"/>
      <c r="D34" s="74" t="s">
        <v>70</v>
      </c>
      <c r="E34" s="74"/>
      <c r="F34" s="75">
        <v>0</v>
      </c>
      <c r="G34" s="76">
        <v>0</v>
      </c>
      <c r="H34" s="76">
        <v>0</v>
      </c>
      <c r="I34" s="76">
        <v>0</v>
      </c>
      <c r="J34" s="76">
        <v>130887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434">
        <f t="shared" si="1"/>
        <v>130887</v>
      </c>
      <c r="T34" s="63"/>
    </row>
    <row r="35" spans="2:20" ht="22.5" customHeight="1">
      <c r="B35" s="63"/>
      <c r="D35" s="74" t="s">
        <v>71</v>
      </c>
      <c r="E35" s="74"/>
      <c r="F35" s="75"/>
      <c r="G35" s="76"/>
      <c r="H35" s="76"/>
      <c r="I35" s="76">
        <v>0</v>
      </c>
      <c r="J35" s="76">
        <v>0</v>
      </c>
      <c r="K35" s="76">
        <v>6713</v>
      </c>
      <c r="L35" s="76"/>
      <c r="M35" s="76">
        <v>0</v>
      </c>
      <c r="N35" s="76">
        <v>0</v>
      </c>
      <c r="O35" s="76">
        <v>0</v>
      </c>
      <c r="P35" s="76">
        <v>2519</v>
      </c>
      <c r="Q35" s="76">
        <v>0</v>
      </c>
      <c r="R35" s="76">
        <v>0</v>
      </c>
      <c r="S35" s="434">
        <f t="shared" si="1"/>
        <v>9232</v>
      </c>
      <c r="T35" s="63"/>
    </row>
    <row r="36" spans="2:20" ht="22.5" customHeight="1">
      <c r="B36" s="81"/>
      <c r="C36" s="73"/>
      <c r="D36" s="73" t="s">
        <v>72</v>
      </c>
      <c r="E36" s="73"/>
      <c r="F36" s="79">
        <v>744748</v>
      </c>
      <c r="G36" s="80">
        <v>270728</v>
      </c>
      <c r="H36" s="80">
        <v>398011</v>
      </c>
      <c r="I36" s="80">
        <v>0</v>
      </c>
      <c r="J36" s="80">
        <v>411542</v>
      </c>
      <c r="K36" s="80">
        <v>134622</v>
      </c>
      <c r="L36" s="80">
        <v>55329</v>
      </c>
      <c r="M36" s="80">
        <v>18619</v>
      </c>
      <c r="N36" s="80">
        <v>179698</v>
      </c>
      <c r="O36" s="80"/>
      <c r="P36" s="80">
        <v>16804</v>
      </c>
      <c r="Q36" s="80">
        <v>17202</v>
      </c>
      <c r="R36" s="80">
        <v>625848</v>
      </c>
      <c r="S36" s="428">
        <f t="shared" si="1"/>
        <v>2873151</v>
      </c>
      <c r="T36" s="63"/>
    </row>
    <row r="37" spans="2:20" ht="22.5" customHeight="1">
      <c r="B37" s="439" t="s">
        <v>73</v>
      </c>
      <c r="C37" s="427"/>
      <c r="D37" s="427"/>
      <c r="E37" s="440"/>
      <c r="F37" s="441">
        <f aca="true" t="shared" si="3" ref="F37:K37">IF((F9+F15)-(F26+F31)&lt;0,0,(F9+F15)-(F26+F31))</f>
        <v>344028</v>
      </c>
      <c r="G37" s="438">
        <f t="shared" si="3"/>
        <v>49517</v>
      </c>
      <c r="H37" s="438">
        <f t="shared" si="3"/>
        <v>265268</v>
      </c>
      <c r="I37" s="438">
        <f t="shared" si="3"/>
        <v>0</v>
      </c>
      <c r="J37" s="438">
        <f t="shared" si="3"/>
        <v>0</v>
      </c>
      <c r="K37" s="438">
        <f t="shared" si="3"/>
        <v>87904</v>
      </c>
      <c r="L37" s="438">
        <f aca="true" t="shared" si="4" ref="L37:R37">IF((L9+L15)-(L26+L31)&lt;0,0,(L9+L15)-(L26+L31))</f>
        <v>0</v>
      </c>
      <c r="M37" s="438">
        <f t="shared" si="4"/>
        <v>18543</v>
      </c>
      <c r="N37" s="438">
        <f t="shared" si="4"/>
        <v>13622</v>
      </c>
      <c r="O37" s="438">
        <f t="shared" si="4"/>
        <v>0</v>
      </c>
      <c r="P37" s="438">
        <f t="shared" si="4"/>
        <v>1215</v>
      </c>
      <c r="Q37" s="438">
        <f t="shared" si="4"/>
        <v>6903</v>
      </c>
      <c r="R37" s="438">
        <f t="shared" si="4"/>
        <v>17904</v>
      </c>
      <c r="S37" s="428">
        <f t="shared" si="1"/>
        <v>804904</v>
      </c>
      <c r="T37" s="63"/>
    </row>
    <row r="38" spans="2:20" ht="22.5" customHeight="1">
      <c r="B38" s="439" t="s">
        <v>74</v>
      </c>
      <c r="C38" s="427"/>
      <c r="D38" s="427"/>
      <c r="E38" s="442"/>
      <c r="F38" s="441">
        <f>IF((F9+F15)-(F26+F31)&gt;0,0,(F9+F15)-(F26+F31))</f>
        <v>0</v>
      </c>
      <c r="G38" s="438">
        <f aca="true" t="shared" si="5" ref="G38:R38">IF((G9+G15)-(G26+G31)&gt;0,0,(G9+G15)-(G26+G31))</f>
        <v>0</v>
      </c>
      <c r="H38" s="438">
        <f t="shared" si="5"/>
        <v>0</v>
      </c>
      <c r="I38" s="438">
        <f t="shared" si="5"/>
        <v>0</v>
      </c>
      <c r="J38" s="438">
        <f t="shared" si="5"/>
        <v>-68771</v>
      </c>
      <c r="K38" s="438">
        <f t="shared" si="5"/>
        <v>0</v>
      </c>
      <c r="L38" s="438">
        <f t="shared" si="5"/>
        <v>-261580</v>
      </c>
      <c r="M38" s="438">
        <f t="shared" si="5"/>
        <v>0</v>
      </c>
      <c r="N38" s="438">
        <f t="shared" si="5"/>
        <v>0</v>
      </c>
      <c r="O38" s="438">
        <f t="shared" si="5"/>
        <v>0</v>
      </c>
      <c r="P38" s="438">
        <f t="shared" si="5"/>
        <v>0</v>
      </c>
      <c r="Q38" s="438">
        <f t="shared" si="5"/>
        <v>0</v>
      </c>
      <c r="R38" s="438">
        <f t="shared" si="5"/>
        <v>0</v>
      </c>
      <c r="S38" s="428">
        <f t="shared" si="1"/>
        <v>-330351</v>
      </c>
      <c r="T38" s="63"/>
    </row>
    <row r="39" spans="2:20" ht="22.5" customHeight="1">
      <c r="B39" s="429" t="s">
        <v>75</v>
      </c>
      <c r="C39" s="427"/>
      <c r="D39" s="427"/>
      <c r="E39" s="427"/>
      <c r="F39" s="437">
        <f>F40+F41+F42</f>
        <v>129392</v>
      </c>
      <c r="G39" s="438"/>
      <c r="H39" s="438"/>
      <c r="I39" s="438">
        <v>0</v>
      </c>
      <c r="J39" s="438">
        <v>25836</v>
      </c>
      <c r="K39" s="438">
        <v>317</v>
      </c>
      <c r="L39" s="438">
        <v>0</v>
      </c>
      <c r="M39" s="438">
        <v>208</v>
      </c>
      <c r="N39" s="438">
        <v>34921</v>
      </c>
      <c r="O39" s="438">
        <v>0</v>
      </c>
      <c r="P39" s="438">
        <v>5000</v>
      </c>
      <c r="Q39" s="438">
        <v>31518</v>
      </c>
      <c r="R39" s="438">
        <v>0</v>
      </c>
      <c r="S39" s="428">
        <f t="shared" si="1"/>
        <v>227192</v>
      </c>
      <c r="T39" s="63"/>
    </row>
    <row r="40" spans="2:20" ht="22.5" customHeight="1">
      <c r="B40" s="63"/>
      <c r="C40" s="73" t="s">
        <v>76</v>
      </c>
      <c r="D40" s="73"/>
      <c r="E40" s="73"/>
      <c r="F40" s="79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5000</v>
      </c>
      <c r="Q40" s="80">
        <v>0</v>
      </c>
      <c r="R40" s="80">
        <v>0</v>
      </c>
      <c r="S40" s="428">
        <f t="shared" si="1"/>
        <v>5000</v>
      </c>
      <c r="T40" s="63"/>
    </row>
    <row r="41" spans="2:20" ht="22.5" customHeight="1">
      <c r="B41" s="63"/>
      <c r="C41" s="73" t="s">
        <v>77</v>
      </c>
      <c r="D41" s="73"/>
      <c r="E41" s="73"/>
      <c r="F41" s="79"/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428">
        <f t="shared" si="1"/>
        <v>0</v>
      </c>
      <c r="T41" s="63"/>
    </row>
    <row r="42" spans="2:20" ht="22.5" customHeight="1">
      <c r="B42" s="81"/>
      <c r="C42" s="73" t="s">
        <v>78</v>
      </c>
      <c r="D42" s="73"/>
      <c r="E42" s="73"/>
      <c r="F42" s="79">
        <v>129392</v>
      </c>
      <c r="G42" s="80"/>
      <c r="H42" s="80"/>
      <c r="I42" s="80">
        <v>0</v>
      </c>
      <c r="J42" s="80">
        <v>25836</v>
      </c>
      <c r="K42" s="80">
        <v>317</v>
      </c>
      <c r="L42" s="80"/>
      <c r="M42" s="80">
        <v>208</v>
      </c>
      <c r="N42" s="80">
        <v>34921</v>
      </c>
      <c r="O42" s="80"/>
      <c r="P42" s="80">
        <v>0</v>
      </c>
      <c r="Q42" s="80">
        <v>31518</v>
      </c>
      <c r="R42" s="80">
        <v>0</v>
      </c>
      <c r="S42" s="428">
        <f t="shared" si="1"/>
        <v>222192</v>
      </c>
      <c r="T42" s="63"/>
    </row>
    <row r="43" spans="2:20" ht="22.5" customHeight="1">
      <c r="B43" s="426" t="s">
        <v>267</v>
      </c>
      <c r="C43" s="427"/>
      <c r="D43" s="427"/>
      <c r="E43" s="427"/>
      <c r="F43" s="437">
        <f>F44+F45</f>
        <v>29299</v>
      </c>
      <c r="G43" s="438"/>
      <c r="H43" s="438">
        <v>258498</v>
      </c>
      <c r="I43" s="438">
        <v>0</v>
      </c>
      <c r="J43" s="438">
        <v>6933</v>
      </c>
      <c r="K43" s="438">
        <v>1329</v>
      </c>
      <c r="L43" s="438">
        <v>12</v>
      </c>
      <c r="M43" s="438">
        <v>2343</v>
      </c>
      <c r="N43" s="438">
        <v>197974</v>
      </c>
      <c r="O43" s="438"/>
      <c r="P43" s="438">
        <v>5000</v>
      </c>
      <c r="Q43" s="438">
        <v>8327</v>
      </c>
      <c r="R43" s="438">
        <v>0</v>
      </c>
      <c r="S43" s="428">
        <f t="shared" si="1"/>
        <v>509715</v>
      </c>
      <c r="T43" s="63"/>
    </row>
    <row r="44" spans="2:20" ht="22.5" customHeight="1">
      <c r="B44" s="63"/>
      <c r="C44" s="73" t="s">
        <v>79</v>
      </c>
      <c r="D44" s="73"/>
      <c r="E44" s="73"/>
      <c r="F44" s="79"/>
      <c r="G44" s="80"/>
      <c r="H44" s="80">
        <v>211358</v>
      </c>
      <c r="I44" s="80">
        <v>0</v>
      </c>
      <c r="J44" s="80"/>
      <c r="K44" s="80"/>
      <c r="L44" s="80"/>
      <c r="M44" s="80"/>
      <c r="N44" s="80">
        <v>191021</v>
      </c>
      <c r="O44" s="80"/>
      <c r="P44" s="80">
        <v>0</v>
      </c>
      <c r="Q44" s="80">
        <v>0</v>
      </c>
      <c r="R44" s="80">
        <v>0</v>
      </c>
      <c r="S44" s="428">
        <f t="shared" si="1"/>
        <v>402379</v>
      </c>
      <c r="T44" s="63"/>
    </row>
    <row r="45" spans="2:20" ht="22.5" customHeight="1">
      <c r="B45" s="439"/>
      <c r="C45" s="427" t="s">
        <v>80</v>
      </c>
      <c r="D45" s="427"/>
      <c r="E45" s="427"/>
      <c r="F45" s="437">
        <v>29299</v>
      </c>
      <c r="G45" s="438"/>
      <c r="H45" s="438">
        <v>47140</v>
      </c>
      <c r="I45" s="438">
        <v>0</v>
      </c>
      <c r="J45" s="438">
        <v>6933</v>
      </c>
      <c r="K45" s="438">
        <v>1329</v>
      </c>
      <c r="L45" s="438">
        <v>12</v>
      </c>
      <c r="M45" s="438">
        <v>2343</v>
      </c>
      <c r="N45" s="438">
        <v>6953</v>
      </c>
      <c r="O45" s="438">
        <v>0</v>
      </c>
      <c r="P45" s="438">
        <v>5000</v>
      </c>
      <c r="Q45" s="438">
        <v>8327</v>
      </c>
      <c r="R45" s="438">
        <v>0</v>
      </c>
      <c r="S45" s="428">
        <f t="shared" si="1"/>
        <v>107336</v>
      </c>
      <c r="T45" s="63"/>
    </row>
    <row r="46" spans="2:20" ht="22.5" customHeight="1">
      <c r="B46" s="439" t="s">
        <v>81</v>
      </c>
      <c r="C46" s="427"/>
      <c r="D46" s="427"/>
      <c r="E46" s="427"/>
      <c r="F46" s="437">
        <f>IF(F37+F38+F39-F43&lt;0,0,F37+F38+F39-F43)</f>
        <v>444121</v>
      </c>
      <c r="G46" s="438">
        <f aca="true" t="shared" si="6" ref="G46:R46">IF(G37+G38+G39-G43&lt;0,0,G37+G38+G39-G43)</f>
        <v>49517</v>
      </c>
      <c r="H46" s="438">
        <f t="shared" si="6"/>
        <v>6770</v>
      </c>
      <c r="I46" s="438">
        <f t="shared" si="6"/>
        <v>0</v>
      </c>
      <c r="J46" s="438">
        <f t="shared" si="6"/>
        <v>0</v>
      </c>
      <c r="K46" s="438">
        <f t="shared" si="6"/>
        <v>86892</v>
      </c>
      <c r="L46" s="438">
        <f t="shared" si="6"/>
        <v>0</v>
      </c>
      <c r="M46" s="438">
        <f t="shared" si="6"/>
        <v>16408</v>
      </c>
      <c r="N46" s="438">
        <f t="shared" si="6"/>
        <v>0</v>
      </c>
      <c r="O46" s="438">
        <f t="shared" si="6"/>
        <v>0</v>
      </c>
      <c r="P46" s="438">
        <f t="shared" si="6"/>
        <v>1215</v>
      </c>
      <c r="Q46" s="438">
        <f>IF(Q37+Q38+Q39-Q43&lt;0,0,Q37+Q38+Q39-Q43)</f>
        <v>30094</v>
      </c>
      <c r="R46" s="438">
        <f t="shared" si="6"/>
        <v>17904</v>
      </c>
      <c r="S46" s="428">
        <f t="shared" si="1"/>
        <v>652921</v>
      </c>
      <c r="T46" s="63"/>
    </row>
    <row r="47" spans="2:20" ht="22.5" customHeight="1">
      <c r="B47" s="81" t="s">
        <v>82</v>
      </c>
      <c r="C47" s="73"/>
      <c r="D47" s="73"/>
      <c r="E47" s="73"/>
      <c r="F47" s="79">
        <f>IF(F37+F38+F39-F43&gt;0,0,F37+F38+F39-F43)</f>
        <v>0</v>
      </c>
      <c r="G47" s="80">
        <f aca="true" t="shared" si="7" ref="G47:R47">IF(G37+G38+G39-G43&gt;0,0,G37+G38+G39-G43)</f>
        <v>0</v>
      </c>
      <c r="H47" s="80">
        <f t="shared" si="7"/>
        <v>0</v>
      </c>
      <c r="I47" s="80">
        <f t="shared" si="7"/>
        <v>0</v>
      </c>
      <c r="J47" s="80">
        <f t="shared" si="7"/>
        <v>-49868</v>
      </c>
      <c r="K47" s="80">
        <f t="shared" si="7"/>
        <v>0</v>
      </c>
      <c r="L47" s="80">
        <f t="shared" si="7"/>
        <v>-261592</v>
      </c>
      <c r="M47" s="80">
        <f t="shared" si="7"/>
        <v>0</v>
      </c>
      <c r="N47" s="80">
        <f t="shared" si="7"/>
        <v>-149431</v>
      </c>
      <c r="O47" s="80">
        <f t="shared" si="7"/>
        <v>0</v>
      </c>
      <c r="P47" s="80">
        <f t="shared" si="7"/>
        <v>0</v>
      </c>
      <c r="Q47" s="80">
        <f t="shared" si="7"/>
        <v>0</v>
      </c>
      <c r="R47" s="80">
        <f t="shared" si="7"/>
        <v>0</v>
      </c>
      <c r="S47" s="428">
        <f t="shared" si="1"/>
        <v>-460891</v>
      </c>
      <c r="T47" s="63"/>
    </row>
    <row r="48" spans="2:20" ht="19.5" customHeight="1">
      <c r="B48" s="85" t="s">
        <v>83</v>
      </c>
      <c r="C48" s="86"/>
      <c r="D48" s="86"/>
      <c r="E48" s="86"/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58">
        <f t="shared" si="1"/>
        <v>0</v>
      </c>
      <c r="T48" s="63"/>
    </row>
    <row r="49" spans="2:20" ht="19.5" customHeight="1">
      <c r="B49" s="87" t="s">
        <v>268</v>
      </c>
      <c r="C49" s="88"/>
      <c r="D49" s="88"/>
      <c r="E49" s="88"/>
      <c r="F49" s="89">
        <v>-2284765</v>
      </c>
      <c r="G49" s="90">
        <v>-1896533</v>
      </c>
      <c r="H49" s="90">
        <v>-4292821</v>
      </c>
      <c r="I49" s="90">
        <v>0</v>
      </c>
      <c r="J49" s="90">
        <v>-9020732</v>
      </c>
      <c r="K49" s="90">
        <v>-2787438</v>
      </c>
      <c r="L49" s="90">
        <v>-710062</v>
      </c>
      <c r="M49" s="90">
        <v>-726396</v>
      </c>
      <c r="N49" s="90">
        <v>-1001089</v>
      </c>
      <c r="O49" s="90"/>
      <c r="P49" s="90">
        <v>-7710</v>
      </c>
      <c r="Q49" s="90">
        <v>-883047</v>
      </c>
      <c r="R49" s="90">
        <v>1476573</v>
      </c>
      <c r="S49" s="459">
        <f t="shared" si="1"/>
        <v>-22134020</v>
      </c>
      <c r="T49" s="63"/>
    </row>
    <row r="50" spans="2:20" ht="19.5" customHeight="1">
      <c r="B50" s="287" t="s">
        <v>366</v>
      </c>
      <c r="C50" s="86"/>
      <c r="D50" s="86"/>
      <c r="E50" s="86"/>
      <c r="F50" s="82"/>
      <c r="G50" s="83"/>
      <c r="H50" s="84">
        <v>0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458">
        <f>SUM(F50:R50)</f>
        <v>0</v>
      </c>
      <c r="T50" s="63"/>
    </row>
    <row r="51" spans="2:20" ht="19.5" customHeight="1">
      <c r="B51" s="288" t="s">
        <v>367</v>
      </c>
      <c r="C51" s="284"/>
      <c r="D51" s="284"/>
      <c r="E51" s="284"/>
      <c r="F51" s="285">
        <v>0</v>
      </c>
      <c r="G51" s="286">
        <v>0</v>
      </c>
      <c r="H51" s="289"/>
      <c r="I51" s="289">
        <v>0</v>
      </c>
      <c r="J51" s="289"/>
      <c r="K51" s="289"/>
      <c r="L51" s="289">
        <v>0</v>
      </c>
      <c r="M51" s="289"/>
      <c r="N51" s="289">
        <v>0</v>
      </c>
      <c r="O51" s="289"/>
      <c r="P51" s="289"/>
      <c r="Q51" s="289">
        <v>0</v>
      </c>
      <c r="R51" s="289">
        <v>104</v>
      </c>
      <c r="S51" s="460">
        <f>SUM(F51:R51)</f>
        <v>104</v>
      </c>
      <c r="T51" s="63"/>
    </row>
    <row r="52" spans="2:20" ht="19.5" customHeight="1">
      <c r="B52" s="443" t="s">
        <v>368</v>
      </c>
      <c r="C52" s="444"/>
      <c r="D52" s="444"/>
      <c r="E52" s="444"/>
      <c r="F52" s="445"/>
      <c r="G52" s="446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>
        <f t="shared" si="1"/>
        <v>0</v>
      </c>
      <c r="T52" s="63"/>
    </row>
    <row r="53" spans="2:20" ht="19.5" customHeight="1" thickBot="1">
      <c r="B53" s="449" t="s">
        <v>84</v>
      </c>
      <c r="C53" s="450"/>
      <c r="D53" s="450"/>
      <c r="E53" s="450"/>
      <c r="F53" s="451">
        <f>F46+F47+F49+F51</f>
        <v>-1840644</v>
      </c>
      <c r="G53" s="452">
        <f aca="true" t="shared" si="8" ref="G53:R53">G46+G47+G49+G51</f>
        <v>-1847016</v>
      </c>
      <c r="H53" s="453">
        <f t="shared" si="8"/>
        <v>-4286051</v>
      </c>
      <c r="I53" s="453">
        <f t="shared" si="8"/>
        <v>0</v>
      </c>
      <c r="J53" s="453">
        <f t="shared" si="8"/>
        <v>-9070600</v>
      </c>
      <c r="K53" s="453">
        <f t="shared" si="8"/>
        <v>-2700546</v>
      </c>
      <c r="L53" s="453">
        <f t="shared" si="8"/>
        <v>-971654</v>
      </c>
      <c r="M53" s="453">
        <f t="shared" si="8"/>
        <v>-709988</v>
      </c>
      <c r="N53" s="453">
        <f t="shared" si="8"/>
        <v>-1150520</v>
      </c>
      <c r="O53" s="453">
        <f t="shared" si="8"/>
        <v>0</v>
      </c>
      <c r="P53" s="453">
        <f t="shared" si="8"/>
        <v>-6495</v>
      </c>
      <c r="Q53" s="453">
        <f t="shared" si="8"/>
        <v>-852953</v>
      </c>
      <c r="R53" s="453">
        <f t="shared" si="8"/>
        <v>1494581</v>
      </c>
      <c r="S53" s="454">
        <f t="shared" si="1"/>
        <v>-21941886</v>
      </c>
      <c r="T53" s="63"/>
    </row>
    <row r="54" ht="22.5" customHeight="1"/>
    <row r="55" spans="6:19" ht="17.25"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50"/>
  <sheetViews>
    <sheetView showGridLines="0" showZeros="0" view="pageBreakPreview" zoomScale="55" zoomScaleNormal="65" zoomScaleSheetLayoutView="55" zoomScalePageLayoutView="0" workbookViewId="0" topLeftCell="A1">
      <pane xSplit="4" ySplit="8" topLeftCell="E42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H58" sqref="H58"/>
    </sheetView>
  </sheetViews>
  <sheetFormatPr defaultColWidth="8.66015625" defaultRowHeight="18"/>
  <cols>
    <col min="1" max="1" width="1.66015625" style="94" customWidth="1"/>
    <col min="2" max="3" width="4.66015625" style="94" customWidth="1"/>
    <col min="4" max="4" width="20.66015625" style="94" customWidth="1"/>
    <col min="5" max="17" width="13.16015625" style="94" customWidth="1"/>
    <col min="18" max="18" width="13.66015625" style="94" customWidth="1"/>
    <col min="19" max="19" width="1.66015625" style="94" customWidth="1"/>
    <col min="20" max="20" width="2.66015625" style="94" customWidth="1"/>
    <col min="21" max="16384" width="8.66015625" style="94" customWidth="1"/>
  </cols>
  <sheetData>
    <row r="1" ht="22.5" customHeight="1">
      <c r="B1" s="95" t="s">
        <v>369</v>
      </c>
    </row>
    <row r="2" ht="22.5" customHeight="1"/>
    <row r="3" spans="2:18" ht="22.5" customHeight="1" thickBot="1">
      <c r="B3" s="96" t="s">
        <v>85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 t="s">
        <v>53</v>
      </c>
    </row>
    <row r="4" spans="2:19" ht="22.5" customHeight="1">
      <c r="B4" s="98"/>
      <c r="E4" s="64"/>
      <c r="F4" s="65"/>
      <c r="G4" s="65"/>
      <c r="H4" s="31"/>
      <c r="I4" s="65"/>
      <c r="J4" s="65"/>
      <c r="K4" s="65"/>
      <c r="L4" s="65"/>
      <c r="M4" s="65"/>
      <c r="N4" s="31"/>
      <c r="O4" s="65"/>
      <c r="P4" s="65"/>
      <c r="Q4" s="65"/>
      <c r="R4" s="65"/>
      <c r="S4" s="98"/>
    </row>
    <row r="5" spans="2:19" ht="22.5" customHeight="1">
      <c r="B5" s="98"/>
      <c r="D5" s="94" t="s">
        <v>86</v>
      </c>
      <c r="E5" s="66" t="s">
        <v>2</v>
      </c>
      <c r="F5" s="67" t="s">
        <v>3</v>
      </c>
      <c r="G5" s="67" t="s">
        <v>4</v>
      </c>
      <c r="H5" s="33" t="s">
        <v>5</v>
      </c>
      <c r="I5" s="67" t="s">
        <v>6</v>
      </c>
      <c r="J5" s="67" t="s">
        <v>7</v>
      </c>
      <c r="K5" s="67" t="s">
        <v>8</v>
      </c>
      <c r="L5" s="67" t="s">
        <v>213</v>
      </c>
      <c r="M5" s="67" t="s">
        <v>214</v>
      </c>
      <c r="N5" s="33" t="s">
        <v>215</v>
      </c>
      <c r="O5" s="67" t="s">
        <v>9</v>
      </c>
      <c r="P5" s="67" t="s">
        <v>216</v>
      </c>
      <c r="Q5" s="67" t="s">
        <v>10</v>
      </c>
      <c r="R5" s="65"/>
      <c r="S5" s="98"/>
    </row>
    <row r="6" spans="2:19" ht="22.5" customHeight="1">
      <c r="B6" s="98"/>
      <c r="E6" s="64"/>
      <c r="F6" s="65"/>
      <c r="G6" s="65"/>
      <c r="H6" s="422" t="s">
        <v>359</v>
      </c>
      <c r="I6" s="65"/>
      <c r="J6" s="65"/>
      <c r="K6" s="65"/>
      <c r="L6" s="65"/>
      <c r="M6" s="65"/>
      <c r="N6" s="295" t="s">
        <v>359</v>
      </c>
      <c r="O6" s="65"/>
      <c r="P6" s="65"/>
      <c r="Q6" s="65"/>
      <c r="R6" s="67" t="s">
        <v>11</v>
      </c>
      <c r="S6" s="98"/>
    </row>
    <row r="7" spans="2:19" ht="22.5" customHeight="1">
      <c r="B7" s="98" t="s">
        <v>87</v>
      </c>
      <c r="E7" s="64" t="s">
        <v>405</v>
      </c>
      <c r="F7" s="65" t="s">
        <v>319</v>
      </c>
      <c r="G7" s="65"/>
      <c r="H7" s="422"/>
      <c r="I7" s="65"/>
      <c r="J7" s="65"/>
      <c r="K7" s="65" t="s">
        <v>319</v>
      </c>
      <c r="L7" s="68" t="s">
        <v>320</v>
      </c>
      <c r="M7" s="65" t="s">
        <v>321</v>
      </c>
      <c r="N7" s="49" t="s">
        <v>289</v>
      </c>
      <c r="O7" s="65" t="s">
        <v>13</v>
      </c>
      <c r="P7" s="65" t="s">
        <v>322</v>
      </c>
      <c r="Q7" s="65"/>
      <c r="R7" s="65"/>
      <c r="S7" s="98"/>
    </row>
    <row r="8" spans="2:19" ht="22.5" customHeight="1" thickBot="1">
      <c r="B8" s="99"/>
      <c r="C8" s="96"/>
      <c r="D8" s="96"/>
      <c r="E8" s="93" t="s">
        <v>323</v>
      </c>
      <c r="F8" s="72" t="s">
        <v>324</v>
      </c>
      <c r="G8" s="72" t="s">
        <v>14</v>
      </c>
      <c r="H8" s="420" t="s">
        <v>351</v>
      </c>
      <c r="I8" s="72" t="s">
        <v>284</v>
      </c>
      <c r="J8" s="72" t="s">
        <v>15</v>
      </c>
      <c r="K8" s="72" t="s">
        <v>16</v>
      </c>
      <c r="L8" s="72" t="s">
        <v>283</v>
      </c>
      <c r="M8" s="72" t="s">
        <v>302</v>
      </c>
      <c r="N8" s="71" t="s">
        <v>298</v>
      </c>
      <c r="O8" s="72" t="s">
        <v>56</v>
      </c>
      <c r="P8" s="72" t="s">
        <v>219</v>
      </c>
      <c r="Q8" s="72" t="s">
        <v>17</v>
      </c>
      <c r="R8" s="71"/>
      <c r="S8" s="98"/>
    </row>
    <row r="9" spans="2:19" ht="22.5" customHeight="1">
      <c r="B9" s="100" t="s">
        <v>88</v>
      </c>
      <c r="C9" s="101" t="s">
        <v>89</v>
      </c>
      <c r="D9" s="102"/>
      <c r="E9" s="103">
        <v>3659798</v>
      </c>
      <c r="F9" s="104">
        <v>1429745</v>
      </c>
      <c r="G9" s="104">
        <v>1633766</v>
      </c>
      <c r="H9" s="104">
        <v>0</v>
      </c>
      <c r="I9" s="104">
        <v>963336</v>
      </c>
      <c r="J9" s="104">
        <v>863231</v>
      </c>
      <c r="K9" s="104">
        <v>347869</v>
      </c>
      <c r="L9" s="104">
        <v>254684</v>
      </c>
      <c r="M9" s="104">
        <v>791982</v>
      </c>
      <c r="N9" s="104"/>
      <c r="O9" s="104">
        <v>119554</v>
      </c>
      <c r="P9" s="104">
        <v>217473</v>
      </c>
      <c r="Q9" s="104">
        <v>935350</v>
      </c>
      <c r="R9" s="482">
        <f>SUM(E9:Q9)</f>
        <v>11216788</v>
      </c>
      <c r="S9" s="98"/>
    </row>
    <row r="10" spans="2:19" ht="22.5" customHeight="1">
      <c r="B10" s="100" t="s">
        <v>45</v>
      </c>
      <c r="C10" s="101" t="s">
        <v>90</v>
      </c>
      <c r="D10" s="102"/>
      <c r="E10" s="105">
        <v>3325268</v>
      </c>
      <c r="F10" s="106">
        <v>1135745</v>
      </c>
      <c r="G10" s="106">
        <v>1267538</v>
      </c>
      <c r="H10" s="106">
        <v>0</v>
      </c>
      <c r="I10" s="106">
        <v>941075</v>
      </c>
      <c r="J10" s="106">
        <v>653022</v>
      </c>
      <c r="K10" s="106">
        <v>228679</v>
      </c>
      <c r="L10" s="106">
        <v>154473</v>
      </c>
      <c r="M10" s="106">
        <v>706680</v>
      </c>
      <c r="N10" s="106"/>
      <c r="O10" s="106">
        <v>87392</v>
      </c>
      <c r="P10" s="106">
        <v>132814</v>
      </c>
      <c r="Q10" s="106">
        <v>747157</v>
      </c>
      <c r="R10" s="482">
        <f aca="true" t="shared" si="0" ref="R10:R49">SUM(E10:Q10)</f>
        <v>9379843</v>
      </c>
      <c r="S10" s="98"/>
    </row>
    <row r="11" spans="2:19" ht="22.5" customHeight="1">
      <c r="B11" s="100" t="s">
        <v>47</v>
      </c>
      <c r="C11" s="101" t="s">
        <v>91</v>
      </c>
      <c r="D11" s="102"/>
      <c r="E11" s="105">
        <v>210818</v>
      </c>
      <c r="F11" s="106">
        <v>539770</v>
      </c>
      <c r="G11" s="106">
        <v>710737</v>
      </c>
      <c r="H11" s="106">
        <v>0</v>
      </c>
      <c r="I11" s="106">
        <v>341027</v>
      </c>
      <c r="J11" s="106">
        <v>313752</v>
      </c>
      <c r="K11" s="106">
        <v>141869</v>
      </c>
      <c r="L11" s="106">
        <v>137317</v>
      </c>
      <c r="M11" s="106">
        <v>378898</v>
      </c>
      <c r="N11" s="106"/>
      <c r="O11" s="106">
        <v>119742</v>
      </c>
      <c r="P11" s="106">
        <v>141167</v>
      </c>
      <c r="Q11" s="106">
        <v>112038</v>
      </c>
      <c r="R11" s="482">
        <f t="shared" si="0"/>
        <v>3147135</v>
      </c>
      <c r="S11" s="98"/>
    </row>
    <row r="12" spans="2:19" ht="22.5" customHeight="1">
      <c r="B12" s="100" t="s">
        <v>92</v>
      </c>
      <c r="C12" s="101" t="s">
        <v>93</v>
      </c>
      <c r="D12" s="102"/>
      <c r="E12" s="105">
        <v>437622</v>
      </c>
      <c r="F12" s="106">
        <v>138245</v>
      </c>
      <c r="G12" s="106">
        <v>184614</v>
      </c>
      <c r="H12" s="106">
        <v>0</v>
      </c>
      <c r="I12" s="106">
        <v>77945</v>
      </c>
      <c r="J12" s="106">
        <v>180705</v>
      </c>
      <c r="K12" s="106">
        <v>39565</v>
      </c>
      <c r="L12" s="106">
        <v>0</v>
      </c>
      <c r="M12" s="106">
        <v>123475</v>
      </c>
      <c r="N12" s="106">
        <v>0</v>
      </c>
      <c r="O12" s="106">
        <v>0</v>
      </c>
      <c r="P12" s="106">
        <v>0</v>
      </c>
      <c r="Q12" s="106">
        <v>1893</v>
      </c>
      <c r="R12" s="482">
        <f t="shared" si="0"/>
        <v>1184064</v>
      </c>
      <c r="S12" s="98"/>
    </row>
    <row r="13" spans="2:19" ht="22.5" customHeight="1">
      <c r="B13" s="100" t="s">
        <v>94</v>
      </c>
      <c r="C13" s="101" t="s">
        <v>95</v>
      </c>
      <c r="D13" s="102"/>
      <c r="E13" s="105">
        <v>1192605</v>
      </c>
      <c r="F13" s="106">
        <v>504863</v>
      </c>
      <c r="G13" s="106">
        <v>599010</v>
      </c>
      <c r="H13" s="106">
        <v>0</v>
      </c>
      <c r="I13" s="106">
        <v>343715</v>
      </c>
      <c r="J13" s="106">
        <v>293475</v>
      </c>
      <c r="K13" s="106">
        <v>107122</v>
      </c>
      <c r="L13" s="106">
        <v>140149</v>
      </c>
      <c r="M13" s="106">
        <v>276318</v>
      </c>
      <c r="N13" s="106"/>
      <c r="O13" s="106">
        <v>49047</v>
      </c>
      <c r="P13" s="106">
        <v>71289</v>
      </c>
      <c r="Q13" s="106">
        <v>329951</v>
      </c>
      <c r="R13" s="482">
        <f t="shared" si="0"/>
        <v>3907544</v>
      </c>
      <c r="S13" s="98"/>
    </row>
    <row r="14" spans="2:19" ht="22.5" customHeight="1">
      <c r="B14" s="107" t="s">
        <v>96</v>
      </c>
      <c r="C14" s="108" t="s">
        <v>97</v>
      </c>
      <c r="D14" s="109"/>
      <c r="E14" s="477">
        <f>SUM(E9:E13)</f>
        <v>8826111</v>
      </c>
      <c r="F14" s="478">
        <v>3748368</v>
      </c>
      <c r="G14" s="478">
        <f aca="true" t="shared" si="1" ref="G14:Q14">SUM(G9:G13)</f>
        <v>4395665</v>
      </c>
      <c r="H14" s="478">
        <f t="shared" si="1"/>
        <v>0</v>
      </c>
      <c r="I14" s="478">
        <f t="shared" si="1"/>
        <v>2667098</v>
      </c>
      <c r="J14" s="478">
        <v>2304185</v>
      </c>
      <c r="K14" s="478">
        <v>865104</v>
      </c>
      <c r="L14" s="478">
        <f t="shared" si="1"/>
        <v>686623</v>
      </c>
      <c r="M14" s="478">
        <f t="shared" si="1"/>
        <v>2277353</v>
      </c>
      <c r="N14" s="478"/>
      <c r="O14" s="478">
        <f t="shared" si="1"/>
        <v>375735</v>
      </c>
      <c r="P14" s="478">
        <f t="shared" si="1"/>
        <v>562743</v>
      </c>
      <c r="Q14" s="478">
        <f t="shared" si="1"/>
        <v>2126389</v>
      </c>
      <c r="R14" s="479">
        <f t="shared" si="0"/>
        <v>28835374</v>
      </c>
      <c r="S14" s="98"/>
    </row>
    <row r="15" spans="2:19" ht="22.5" customHeight="1">
      <c r="B15" s="112" t="s">
        <v>269</v>
      </c>
      <c r="C15" s="109"/>
      <c r="D15" s="109"/>
      <c r="E15" s="110">
        <f>SUM(E16:E18)</f>
        <v>131906</v>
      </c>
      <c r="F15" s="111">
        <f aca="true" t="shared" si="2" ref="F15:Q15">SUM(F16:F18)</f>
        <v>11577</v>
      </c>
      <c r="G15" s="111">
        <f t="shared" si="2"/>
        <v>178264</v>
      </c>
      <c r="H15" s="111">
        <f t="shared" si="2"/>
        <v>659</v>
      </c>
      <c r="I15" s="111">
        <f t="shared" si="2"/>
        <v>169966</v>
      </c>
      <c r="J15" s="111">
        <f t="shared" si="2"/>
        <v>78798</v>
      </c>
      <c r="K15" s="111">
        <f t="shared" si="2"/>
        <v>15440</v>
      </c>
      <c r="L15" s="111">
        <f t="shared" si="2"/>
        <v>24336</v>
      </c>
      <c r="M15" s="111">
        <f t="shared" si="2"/>
        <v>29605</v>
      </c>
      <c r="N15" s="111">
        <f t="shared" si="2"/>
        <v>2002</v>
      </c>
      <c r="O15" s="111">
        <f t="shared" si="2"/>
        <v>12192</v>
      </c>
      <c r="P15" s="111">
        <f t="shared" si="2"/>
        <v>3883</v>
      </c>
      <c r="Q15" s="111">
        <f t="shared" si="2"/>
        <v>48900</v>
      </c>
      <c r="R15" s="479">
        <f t="shared" si="0"/>
        <v>707528</v>
      </c>
      <c r="S15" s="98"/>
    </row>
    <row r="16" spans="2:19" ht="22.5" customHeight="1">
      <c r="B16" s="98"/>
      <c r="C16" s="118" t="s">
        <v>352</v>
      </c>
      <c r="D16" s="102"/>
      <c r="E16" s="105">
        <v>131906</v>
      </c>
      <c r="F16" s="106">
        <v>11530</v>
      </c>
      <c r="G16" s="106">
        <v>178264</v>
      </c>
      <c r="H16" s="106">
        <v>659</v>
      </c>
      <c r="I16" s="106">
        <v>166181</v>
      </c>
      <c r="J16" s="106">
        <v>78511</v>
      </c>
      <c r="K16" s="106">
        <v>15440</v>
      </c>
      <c r="L16" s="106">
        <v>24327</v>
      </c>
      <c r="M16" s="106">
        <v>27226</v>
      </c>
      <c r="N16" s="106">
        <v>2002</v>
      </c>
      <c r="O16" s="106">
        <v>12192</v>
      </c>
      <c r="P16" s="106">
        <v>3883</v>
      </c>
      <c r="Q16" s="106">
        <v>48900</v>
      </c>
      <c r="R16" s="482">
        <f t="shared" si="0"/>
        <v>701021</v>
      </c>
      <c r="S16" s="98"/>
    </row>
    <row r="17" spans="2:19" ht="22.5" customHeight="1">
      <c r="B17" s="98"/>
      <c r="C17" s="118" t="s">
        <v>353</v>
      </c>
      <c r="D17" s="102"/>
      <c r="E17" s="105">
        <v>0</v>
      </c>
      <c r="F17" s="106">
        <v>47</v>
      </c>
      <c r="G17" s="106">
        <v>0</v>
      </c>
      <c r="H17" s="106">
        <v>0</v>
      </c>
      <c r="I17" s="106">
        <v>737</v>
      </c>
      <c r="J17" s="106">
        <v>287</v>
      </c>
      <c r="K17" s="106">
        <v>0</v>
      </c>
      <c r="L17" s="106">
        <v>9</v>
      </c>
      <c r="M17" s="106">
        <v>26</v>
      </c>
      <c r="N17" s="106">
        <v>0</v>
      </c>
      <c r="O17" s="106">
        <v>0</v>
      </c>
      <c r="P17" s="106">
        <v>0</v>
      </c>
      <c r="Q17" s="106">
        <v>0</v>
      </c>
      <c r="R17" s="482">
        <f t="shared" si="0"/>
        <v>1106</v>
      </c>
      <c r="S17" s="98"/>
    </row>
    <row r="18" spans="2:19" ht="22.5" customHeight="1">
      <c r="B18" s="113"/>
      <c r="C18" s="108" t="s">
        <v>98</v>
      </c>
      <c r="D18" s="109"/>
      <c r="E18" s="110">
        <v>0</v>
      </c>
      <c r="F18" s="111">
        <v>0</v>
      </c>
      <c r="G18" s="111">
        <v>0</v>
      </c>
      <c r="H18" s="111">
        <v>0</v>
      </c>
      <c r="I18" s="111">
        <v>3048</v>
      </c>
      <c r="J18" s="111">
        <v>0</v>
      </c>
      <c r="K18" s="111">
        <v>0</v>
      </c>
      <c r="L18" s="111">
        <v>0</v>
      </c>
      <c r="M18" s="111">
        <v>2353</v>
      </c>
      <c r="N18" s="111">
        <v>0</v>
      </c>
      <c r="O18" s="111">
        <v>0</v>
      </c>
      <c r="P18" s="111">
        <v>0</v>
      </c>
      <c r="Q18" s="111">
        <v>0</v>
      </c>
      <c r="R18" s="479">
        <f t="shared" si="0"/>
        <v>5401</v>
      </c>
      <c r="S18" s="98"/>
    </row>
    <row r="19" spans="2:19" ht="22.5" customHeight="1">
      <c r="B19" s="114" t="s">
        <v>270</v>
      </c>
      <c r="C19" s="109"/>
      <c r="D19" s="109"/>
      <c r="E19" s="110">
        <v>1411079</v>
      </c>
      <c r="F19" s="111">
        <v>247340</v>
      </c>
      <c r="G19" s="111">
        <v>489991</v>
      </c>
      <c r="H19" s="111">
        <v>0</v>
      </c>
      <c r="I19" s="111">
        <v>262336</v>
      </c>
      <c r="J19" s="111">
        <v>220056</v>
      </c>
      <c r="K19" s="111">
        <v>171667</v>
      </c>
      <c r="L19" s="111">
        <v>128455</v>
      </c>
      <c r="M19" s="111">
        <v>301179</v>
      </c>
      <c r="N19" s="111"/>
      <c r="O19" s="111">
        <v>28021</v>
      </c>
      <c r="P19" s="111">
        <v>43447</v>
      </c>
      <c r="Q19" s="111">
        <v>280558</v>
      </c>
      <c r="R19" s="479">
        <f t="shared" si="0"/>
        <v>3584129</v>
      </c>
      <c r="S19" s="98"/>
    </row>
    <row r="20" spans="2:19" ht="22.5" customHeight="1">
      <c r="B20" s="113" t="s">
        <v>99</v>
      </c>
      <c r="C20" s="109"/>
      <c r="D20" s="109"/>
      <c r="E20" s="110">
        <v>347832</v>
      </c>
      <c r="F20" s="111">
        <v>90314</v>
      </c>
      <c r="G20" s="111">
        <v>111212</v>
      </c>
      <c r="H20" s="111">
        <v>0</v>
      </c>
      <c r="I20" s="111">
        <v>124763</v>
      </c>
      <c r="J20" s="111">
        <v>70768</v>
      </c>
      <c r="K20" s="111">
        <v>32202</v>
      </c>
      <c r="L20" s="111">
        <v>17521</v>
      </c>
      <c r="M20" s="111">
        <v>75241</v>
      </c>
      <c r="N20" s="111"/>
      <c r="O20" s="111">
        <v>12354</v>
      </c>
      <c r="P20" s="111">
        <v>9903</v>
      </c>
      <c r="Q20" s="111">
        <v>64896</v>
      </c>
      <c r="R20" s="479">
        <f t="shared" si="0"/>
        <v>957006</v>
      </c>
      <c r="S20" s="98"/>
    </row>
    <row r="21" spans="2:19" ht="22.5" customHeight="1">
      <c r="B21" s="113" t="s">
        <v>100</v>
      </c>
      <c r="C21" s="109"/>
      <c r="D21" s="109"/>
      <c r="E21" s="110">
        <v>11234</v>
      </c>
      <c r="F21" s="111">
        <v>9372</v>
      </c>
      <c r="G21" s="111">
        <v>9226</v>
      </c>
      <c r="H21" s="111">
        <v>0</v>
      </c>
      <c r="I21" s="111">
        <v>5357</v>
      </c>
      <c r="J21" s="111">
        <v>5287</v>
      </c>
      <c r="K21" s="111">
        <v>1906</v>
      </c>
      <c r="L21" s="111">
        <v>3604</v>
      </c>
      <c r="M21" s="111">
        <v>7564</v>
      </c>
      <c r="N21" s="111"/>
      <c r="O21" s="111">
        <v>1025</v>
      </c>
      <c r="P21" s="111">
        <v>2109</v>
      </c>
      <c r="Q21" s="111">
        <v>6396</v>
      </c>
      <c r="R21" s="479">
        <f t="shared" si="0"/>
        <v>63080</v>
      </c>
      <c r="S21" s="98"/>
    </row>
    <row r="22" spans="2:19" ht="22.5" customHeight="1">
      <c r="B22" s="113" t="s">
        <v>101</v>
      </c>
      <c r="C22" s="109"/>
      <c r="D22" s="109"/>
      <c r="E22" s="110">
        <v>146381</v>
      </c>
      <c r="F22" s="111">
        <v>49643</v>
      </c>
      <c r="G22" s="111">
        <v>94189</v>
      </c>
      <c r="H22" s="111">
        <v>0</v>
      </c>
      <c r="I22" s="111">
        <v>23398</v>
      </c>
      <c r="J22" s="111">
        <v>50687</v>
      </c>
      <c r="K22" s="111">
        <v>15528</v>
      </c>
      <c r="L22" s="111">
        <v>11346</v>
      </c>
      <c r="M22" s="111">
        <v>54637</v>
      </c>
      <c r="N22" s="111"/>
      <c r="O22" s="111">
        <v>3024</v>
      </c>
      <c r="P22" s="111">
        <v>3876</v>
      </c>
      <c r="Q22" s="111">
        <v>63521</v>
      </c>
      <c r="R22" s="479">
        <f t="shared" si="0"/>
        <v>516230</v>
      </c>
      <c r="S22" s="98"/>
    </row>
    <row r="23" spans="2:19" ht="22.5" customHeight="1">
      <c r="B23" s="114" t="s">
        <v>271</v>
      </c>
      <c r="C23" s="109"/>
      <c r="D23" s="109"/>
      <c r="E23" s="110">
        <v>1727852</v>
      </c>
      <c r="F23" s="111">
        <v>579972</v>
      </c>
      <c r="G23" s="111">
        <v>603136</v>
      </c>
      <c r="H23" s="111">
        <v>0</v>
      </c>
      <c r="I23" s="111">
        <v>503269</v>
      </c>
      <c r="J23" s="111">
        <v>314755</v>
      </c>
      <c r="K23" s="111">
        <v>224208</v>
      </c>
      <c r="L23" s="111">
        <v>116114</v>
      </c>
      <c r="M23" s="111">
        <v>385460</v>
      </c>
      <c r="N23" s="111"/>
      <c r="O23" s="111">
        <v>113288</v>
      </c>
      <c r="P23" s="111">
        <v>105386</v>
      </c>
      <c r="Q23" s="111">
        <v>240021</v>
      </c>
      <c r="R23" s="479">
        <f t="shared" si="0"/>
        <v>4913461</v>
      </c>
      <c r="S23" s="98"/>
    </row>
    <row r="24" spans="2:19" ht="22.5" customHeight="1">
      <c r="B24" s="98" t="s">
        <v>102</v>
      </c>
      <c r="C24" s="115" t="s">
        <v>103</v>
      </c>
      <c r="D24" s="101" t="s">
        <v>104</v>
      </c>
      <c r="E24" s="105">
        <v>1025750</v>
      </c>
      <c r="F24" s="106">
        <v>198015</v>
      </c>
      <c r="G24" s="106">
        <v>754043</v>
      </c>
      <c r="H24" s="106">
        <v>0</v>
      </c>
      <c r="I24" s="106">
        <v>35125</v>
      </c>
      <c r="J24" s="106">
        <v>235215</v>
      </c>
      <c r="K24" s="106">
        <v>131128</v>
      </c>
      <c r="L24" s="106">
        <v>12243</v>
      </c>
      <c r="M24" s="106">
        <v>32391</v>
      </c>
      <c r="N24" s="106"/>
      <c r="O24" s="106">
        <v>3823</v>
      </c>
      <c r="P24" s="106">
        <v>33750</v>
      </c>
      <c r="Q24" s="106">
        <v>46957</v>
      </c>
      <c r="R24" s="482">
        <f t="shared" si="0"/>
        <v>2508440</v>
      </c>
      <c r="S24" s="98"/>
    </row>
    <row r="25" spans="2:19" ht="22.5" customHeight="1">
      <c r="B25" s="98" t="s">
        <v>105</v>
      </c>
      <c r="C25" s="116" t="s">
        <v>316</v>
      </c>
      <c r="D25" s="101" t="s">
        <v>106</v>
      </c>
      <c r="E25" s="105">
        <v>2414016</v>
      </c>
      <c r="F25" s="106">
        <v>357538</v>
      </c>
      <c r="G25" s="106">
        <v>1564831</v>
      </c>
      <c r="H25" s="106">
        <v>0</v>
      </c>
      <c r="I25" s="106">
        <v>166980</v>
      </c>
      <c r="J25" s="106">
        <v>380168</v>
      </c>
      <c r="K25" s="106">
        <v>40690</v>
      </c>
      <c r="L25" s="106">
        <v>40663</v>
      </c>
      <c r="M25" s="106">
        <v>351918</v>
      </c>
      <c r="N25" s="106"/>
      <c r="O25" s="106">
        <v>14054</v>
      </c>
      <c r="P25" s="106">
        <v>35438</v>
      </c>
      <c r="Q25" s="106">
        <v>199147</v>
      </c>
      <c r="R25" s="482">
        <f t="shared" si="0"/>
        <v>5565443</v>
      </c>
      <c r="S25" s="98"/>
    </row>
    <row r="26" spans="2:19" ht="22.5" customHeight="1">
      <c r="B26" s="117" t="s">
        <v>107</v>
      </c>
      <c r="C26" s="118" t="s">
        <v>313</v>
      </c>
      <c r="D26" s="101" t="s">
        <v>108</v>
      </c>
      <c r="E26" s="480">
        <f>E24+E25</f>
        <v>3439766</v>
      </c>
      <c r="F26" s="481">
        <f>F24+F25</f>
        <v>555553</v>
      </c>
      <c r="G26" s="481">
        <f aca="true" t="shared" si="3" ref="G26:Q26">G24+G25</f>
        <v>2318874</v>
      </c>
      <c r="H26" s="481">
        <f t="shared" si="3"/>
        <v>0</v>
      </c>
      <c r="I26" s="481">
        <f t="shared" si="3"/>
        <v>202105</v>
      </c>
      <c r="J26" s="481">
        <f t="shared" si="3"/>
        <v>615383</v>
      </c>
      <c r="K26" s="481">
        <f t="shared" si="3"/>
        <v>171818</v>
      </c>
      <c r="L26" s="481">
        <f t="shared" si="3"/>
        <v>52906</v>
      </c>
      <c r="M26" s="481">
        <f t="shared" si="3"/>
        <v>384309</v>
      </c>
      <c r="N26" s="481">
        <f t="shared" si="3"/>
        <v>0</v>
      </c>
      <c r="O26" s="481">
        <f t="shared" si="3"/>
        <v>17877</v>
      </c>
      <c r="P26" s="481">
        <f t="shared" si="3"/>
        <v>69188</v>
      </c>
      <c r="Q26" s="481">
        <f t="shared" si="3"/>
        <v>246104</v>
      </c>
      <c r="R26" s="482">
        <f t="shared" si="0"/>
        <v>8073883</v>
      </c>
      <c r="S26" s="98"/>
    </row>
    <row r="27" spans="2:19" ht="22.5" customHeight="1">
      <c r="B27" s="119" t="s">
        <v>314</v>
      </c>
      <c r="C27" s="101" t="s">
        <v>109</v>
      </c>
      <c r="D27" s="102"/>
      <c r="E27" s="105">
        <v>2631043</v>
      </c>
      <c r="F27" s="106">
        <v>475104</v>
      </c>
      <c r="G27" s="106">
        <v>843975</v>
      </c>
      <c r="H27" s="106">
        <v>0</v>
      </c>
      <c r="I27" s="106">
        <v>711551</v>
      </c>
      <c r="J27" s="106">
        <v>370719</v>
      </c>
      <c r="K27" s="106">
        <v>96777</v>
      </c>
      <c r="L27" s="106">
        <v>41437</v>
      </c>
      <c r="M27" s="106">
        <v>442048</v>
      </c>
      <c r="N27" s="106"/>
      <c r="O27" s="106">
        <v>25774</v>
      </c>
      <c r="P27" s="106">
        <v>28281</v>
      </c>
      <c r="Q27" s="106">
        <v>305792</v>
      </c>
      <c r="R27" s="482">
        <f t="shared" si="0"/>
        <v>5972501</v>
      </c>
      <c r="S27" s="98"/>
    </row>
    <row r="28" spans="2:19" ht="22.5" customHeight="1">
      <c r="B28" s="120" t="s">
        <v>315</v>
      </c>
      <c r="C28" s="108" t="s">
        <v>110</v>
      </c>
      <c r="D28" s="109"/>
      <c r="E28" s="477">
        <f>E26+E27</f>
        <v>6070809</v>
      </c>
      <c r="F28" s="478">
        <f>F26+F27</f>
        <v>1030657</v>
      </c>
      <c r="G28" s="478">
        <f aca="true" t="shared" si="4" ref="G28:Q28">G26+G27</f>
        <v>3162849</v>
      </c>
      <c r="H28" s="478">
        <f t="shared" si="4"/>
        <v>0</v>
      </c>
      <c r="I28" s="478">
        <f t="shared" si="4"/>
        <v>913656</v>
      </c>
      <c r="J28" s="478">
        <f t="shared" si="4"/>
        <v>986102</v>
      </c>
      <c r="K28" s="478">
        <f t="shared" si="4"/>
        <v>268595</v>
      </c>
      <c r="L28" s="478">
        <f t="shared" si="4"/>
        <v>94343</v>
      </c>
      <c r="M28" s="478">
        <f t="shared" si="4"/>
        <v>826357</v>
      </c>
      <c r="N28" s="478">
        <f t="shared" si="4"/>
        <v>0</v>
      </c>
      <c r="O28" s="478">
        <f t="shared" si="4"/>
        <v>43651</v>
      </c>
      <c r="P28" s="478">
        <f t="shared" si="4"/>
        <v>97469</v>
      </c>
      <c r="Q28" s="478">
        <f t="shared" si="4"/>
        <v>551896</v>
      </c>
      <c r="R28" s="479">
        <f t="shared" si="0"/>
        <v>14046384</v>
      </c>
      <c r="S28" s="98"/>
    </row>
    <row r="29" spans="2:19" ht="22.5" customHeight="1">
      <c r="B29" s="114" t="s">
        <v>317</v>
      </c>
      <c r="C29" s="109"/>
      <c r="D29" s="109"/>
      <c r="E29" s="110">
        <v>3141</v>
      </c>
      <c r="F29" s="111">
        <v>2055</v>
      </c>
      <c r="G29" s="111">
        <v>79186</v>
      </c>
      <c r="H29" s="111">
        <v>0</v>
      </c>
      <c r="I29" s="111">
        <v>0</v>
      </c>
      <c r="J29" s="111">
        <v>7134</v>
      </c>
      <c r="K29" s="111">
        <v>0</v>
      </c>
      <c r="L29" s="111">
        <v>0</v>
      </c>
      <c r="M29" s="111">
        <v>4583</v>
      </c>
      <c r="N29" s="111"/>
      <c r="O29" s="111">
        <v>11347</v>
      </c>
      <c r="P29" s="111">
        <v>0</v>
      </c>
      <c r="Q29" s="111">
        <v>38403</v>
      </c>
      <c r="R29" s="479">
        <f t="shared" si="0"/>
        <v>145849</v>
      </c>
      <c r="S29" s="98"/>
    </row>
    <row r="30" spans="2:19" ht="22.5" customHeight="1">
      <c r="B30" s="113" t="s">
        <v>111</v>
      </c>
      <c r="C30" s="109"/>
      <c r="D30" s="109"/>
      <c r="E30" s="110">
        <v>1694440</v>
      </c>
      <c r="F30" s="111">
        <v>471640</v>
      </c>
      <c r="G30" s="111">
        <v>668266</v>
      </c>
      <c r="H30" s="111">
        <v>0</v>
      </c>
      <c r="I30" s="111">
        <v>692851</v>
      </c>
      <c r="J30" s="111">
        <v>370170</v>
      </c>
      <c r="K30" s="111">
        <v>142036</v>
      </c>
      <c r="L30" s="111">
        <v>44804</v>
      </c>
      <c r="M30" s="111">
        <v>332492</v>
      </c>
      <c r="N30" s="111"/>
      <c r="O30" s="111">
        <v>46577</v>
      </c>
      <c r="P30" s="111">
        <v>88126</v>
      </c>
      <c r="Q30" s="111">
        <v>1062391</v>
      </c>
      <c r="R30" s="479">
        <f t="shared" si="0"/>
        <v>5613793</v>
      </c>
      <c r="S30" s="98"/>
    </row>
    <row r="31" spans="2:19" ht="22.5" customHeight="1">
      <c r="B31" s="113" t="s">
        <v>112</v>
      </c>
      <c r="C31" s="109"/>
      <c r="D31" s="109"/>
      <c r="E31" s="477">
        <f>SUM(E14,E19,E15,E20,E21,E22,E23,E28,E29,E30)</f>
        <v>20370785</v>
      </c>
      <c r="F31" s="478">
        <f aca="true" t="shared" si="5" ref="F31:Q31">SUM(F14,F19,F15,F20,F21,F22,F23,F28,F29,F30)</f>
        <v>6240938</v>
      </c>
      <c r="G31" s="478">
        <f t="shared" si="5"/>
        <v>9791984</v>
      </c>
      <c r="H31" s="478">
        <f t="shared" si="5"/>
        <v>659</v>
      </c>
      <c r="I31" s="478">
        <f t="shared" si="5"/>
        <v>5362694</v>
      </c>
      <c r="J31" s="478">
        <f t="shared" si="5"/>
        <v>4407942</v>
      </c>
      <c r="K31" s="478">
        <f t="shared" si="5"/>
        <v>1736686</v>
      </c>
      <c r="L31" s="478">
        <f>SUM(L14,L19,L15,L20,L21,L22,L23,L28,L29,L30)</f>
        <v>1127146</v>
      </c>
      <c r="M31" s="478">
        <f t="shared" si="5"/>
        <v>4294471</v>
      </c>
      <c r="N31" s="478">
        <f t="shared" si="5"/>
        <v>2002</v>
      </c>
      <c r="O31" s="478">
        <f t="shared" si="5"/>
        <v>647214</v>
      </c>
      <c r="P31" s="478">
        <f t="shared" si="5"/>
        <v>916942</v>
      </c>
      <c r="Q31" s="478">
        <f t="shared" si="5"/>
        <v>4483371</v>
      </c>
      <c r="R31" s="479">
        <f t="shared" si="0"/>
        <v>59382834</v>
      </c>
      <c r="S31" s="98"/>
    </row>
    <row r="32" spans="2:19" ht="22.5" customHeight="1">
      <c r="B32" s="98"/>
      <c r="C32" s="121"/>
      <c r="D32" s="101" t="s">
        <v>113</v>
      </c>
      <c r="E32" s="105">
        <v>123704</v>
      </c>
      <c r="F32" s="106">
        <v>16168</v>
      </c>
      <c r="G32" s="106">
        <v>55408</v>
      </c>
      <c r="H32" s="106"/>
      <c r="I32" s="106">
        <v>11644</v>
      </c>
      <c r="J32" s="106">
        <v>40790</v>
      </c>
      <c r="K32" s="106">
        <v>10158</v>
      </c>
      <c r="L32" s="106">
        <v>1106</v>
      </c>
      <c r="M32" s="106">
        <v>34837</v>
      </c>
      <c r="N32" s="106"/>
      <c r="O32" s="106">
        <v>486</v>
      </c>
      <c r="P32" s="106">
        <v>5806</v>
      </c>
      <c r="Q32" s="106">
        <v>9141</v>
      </c>
      <c r="R32" s="482">
        <f t="shared" si="0"/>
        <v>309248</v>
      </c>
      <c r="S32" s="98"/>
    </row>
    <row r="33" spans="2:19" ht="22.5" customHeight="1">
      <c r="B33" s="98"/>
      <c r="C33" s="115"/>
      <c r="D33" s="101" t="s">
        <v>115</v>
      </c>
      <c r="E33" s="105">
        <v>769192</v>
      </c>
      <c r="F33" s="106">
        <v>37459</v>
      </c>
      <c r="G33" s="106">
        <v>176754</v>
      </c>
      <c r="H33" s="106"/>
      <c r="I33" s="106">
        <v>5957</v>
      </c>
      <c r="J33" s="106">
        <v>91912</v>
      </c>
      <c r="K33" s="106">
        <v>27851</v>
      </c>
      <c r="L33" s="106">
        <v>81</v>
      </c>
      <c r="M33" s="106">
        <v>160033</v>
      </c>
      <c r="N33" s="106"/>
      <c r="O33" s="106">
        <v>5</v>
      </c>
      <c r="P33" s="106">
        <v>11690</v>
      </c>
      <c r="Q33" s="106">
        <v>9483</v>
      </c>
      <c r="R33" s="482">
        <f t="shared" si="0"/>
        <v>1290417</v>
      </c>
      <c r="S33" s="98"/>
    </row>
    <row r="34" spans="2:19" ht="22.5" customHeight="1">
      <c r="B34" s="100" t="s">
        <v>117</v>
      </c>
      <c r="C34" s="115" t="s">
        <v>114</v>
      </c>
      <c r="D34" s="101" t="s">
        <v>116</v>
      </c>
      <c r="E34" s="105">
        <v>3936728</v>
      </c>
      <c r="F34" s="106">
        <v>692423</v>
      </c>
      <c r="G34" s="106">
        <v>1154503</v>
      </c>
      <c r="H34" s="106"/>
      <c r="I34" s="106">
        <v>834080</v>
      </c>
      <c r="J34" s="106">
        <v>442763</v>
      </c>
      <c r="K34" s="106">
        <v>54961</v>
      </c>
      <c r="L34" s="106">
        <v>26182</v>
      </c>
      <c r="M34" s="106">
        <v>430775</v>
      </c>
      <c r="N34" s="106"/>
      <c r="O34" s="106">
        <v>11939</v>
      </c>
      <c r="P34" s="106">
        <v>12972</v>
      </c>
      <c r="Q34" s="106">
        <v>240473</v>
      </c>
      <c r="R34" s="482">
        <f t="shared" si="0"/>
        <v>7837799</v>
      </c>
      <c r="S34" s="98"/>
    </row>
    <row r="35" spans="2:19" ht="22.5" customHeight="1">
      <c r="B35" s="100"/>
      <c r="C35" s="121"/>
      <c r="D35" s="101" t="s">
        <v>118</v>
      </c>
      <c r="E35" s="105">
        <v>584958</v>
      </c>
      <c r="F35" s="106">
        <v>23429</v>
      </c>
      <c r="G35" s="106">
        <v>74844</v>
      </c>
      <c r="H35" s="106"/>
      <c r="I35" s="106">
        <v>41289</v>
      </c>
      <c r="J35" s="106">
        <v>94342</v>
      </c>
      <c r="K35" s="106">
        <v>26294</v>
      </c>
      <c r="L35" s="106">
        <v>0</v>
      </c>
      <c r="M35" s="106">
        <v>126337</v>
      </c>
      <c r="N35" s="106"/>
      <c r="O35" s="106">
        <v>32</v>
      </c>
      <c r="P35" s="106">
        <v>16780</v>
      </c>
      <c r="Q35" s="106">
        <v>10893</v>
      </c>
      <c r="R35" s="482">
        <f t="shared" si="0"/>
        <v>999198</v>
      </c>
      <c r="S35" s="98"/>
    </row>
    <row r="36" spans="2:19" ht="22.5" customHeight="1">
      <c r="B36" s="98"/>
      <c r="C36" s="121"/>
      <c r="D36" s="101" t="s">
        <v>119</v>
      </c>
      <c r="E36" s="105">
        <v>303457</v>
      </c>
      <c r="F36" s="106">
        <v>28806</v>
      </c>
      <c r="G36" s="106">
        <v>13462</v>
      </c>
      <c r="H36" s="106"/>
      <c r="I36" s="106">
        <v>5502</v>
      </c>
      <c r="J36" s="106">
        <v>59248</v>
      </c>
      <c r="K36" s="106">
        <v>18868</v>
      </c>
      <c r="L36" s="106">
        <v>3673</v>
      </c>
      <c r="M36" s="106">
        <v>86945</v>
      </c>
      <c r="N36" s="106"/>
      <c r="O36" s="106">
        <v>2278</v>
      </c>
      <c r="P36" s="106">
        <v>9267</v>
      </c>
      <c r="Q36" s="106">
        <v>2496</v>
      </c>
      <c r="R36" s="482">
        <f t="shared" si="0"/>
        <v>534002</v>
      </c>
      <c r="S36" s="98"/>
    </row>
    <row r="37" spans="2:19" ht="22.5" customHeight="1">
      <c r="B37" s="98"/>
      <c r="C37" s="121"/>
      <c r="D37" s="101" t="s">
        <v>120</v>
      </c>
      <c r="E37" s="105">
        <v>5179278</v>
      </c>
      <c r="F37" s="106">
        <v>1984036</v>
      </c>
      <c r="G37" s="106">
        <v>3169892</v>
      </c>
      <c r="H37" s="106"/>
      <c r="I37" s="106">
        <v>2005707</v>
      </c>
      <c r="J37" s="106">
        <v>1137942</v>
      </c>
      <c r="K37" s="106">
        <v>434378</v>
      </c>
      <c r="L37" s="106">
        <v>209029</v>
      </c>
      <c r="M37" s="106">
        <v>1209434</v>
      </c>
      <c r="N37" s="106"/>
      <c r="O37" s="106">
        <v>284284</v>
      </c>
      <c r="P37" s="106">
        <v>232014</v>
      </c>
      <c r="Q37" s="106">
        <v>1990721</v>
      </c>
      <c r="R37" s="482">
        <f t="shared" si="0"/>
        <v>17836715</v>
      </c>
      <c r="S37" s="98"/>
    </row>
    <row r="38" spans="2:19" ht="22.5" customHeight="1">
      <c r="B38" s="100" t="s">
        <v>121</v>
      </c>
      <c r="C38" s="115" t="s">
        <v>122</v>
      </c>
      <c r="D38" s="101" t="s">
        <v>123</v>
      </c>
      <c r="E38" s="105">
        <v>352930</v>
      </c>
      <c r="F38" s="106">
        <v>112883</v>
      </c>
      <c r="G38" s="106">
        <v>159046</v>
      </c>
      <c r="H38" s="106"/>
      <c r="I38" s="106">
        <v>96335</v>
      </c>
      <c r="J38" s="106">
        <v>112681</v>
      </c>
      <c r="K38" s="106">
        <v>35152</v>
      </c>
      <c r="L38" s="106">
        <v>26132</v>
      </c>
      <c r="M38" s="106">
        <v>102255</v>
      </c>
      <c r="N38" s="106"/>
      <c r="O38" s="106">
        <v>58224</v>
      </c>
      <c r="P38" s="106">
        <v>26643</v>
      </c>
      <c r="Q38" s="106">
        <v>119426</v>
      </c>
      <c r="R38" s="482">
        <f t="shared" si="0"/>
        <v>1201707</v>
      </c>
      <c r="S38" s="98"/>
    </row>
    <row r="39" spans="2:19" ht="22.5" customHeight="1">
      <c r="B39" s="98"/>
      <c r="C39" s="115"/>
      <c r="D39" s="121" t="s">
        <v>124</v>
      </c>
      <c r="E39" s="122">
        <v>922688</v>
      </c>
      <c r="F39" s="123">
        <v>186381</v>
      </c>
      <c r="G39" s="123">
        <v>624774</v>
      </c>
      <c r="H39" s="123"/>
      <c r="I39" s="123">
        <v>49957</v>
      </c>
      <c r="J39" s="123">
        <v>195676</v>
      </c>
      <c r="K39" s="123">
        <v>21368</v>
      </c>
      <c r="L39" s="123">
        <v>22198</v>
      </c>
      <c r="M39" s="123">
        <v>122361</v>
      </c>
      <c r="N39" s="123"/>
      <c r="O39" s="106">
        <v>20808</v>
      </c>
      <c r="P39" s="123">
        <v>6981</v>
      </c>
      <c r="Q39" s="123">
        <v>143062</v>
      </c>
      <c r="R39" s="489">
        <f t="shared" si="0"/>
        <v>2316254</v>
      </c>
      <c r="S39" s="98"/>
    </row>
    <row r="40" spans="2:19" ht="22.5" customHeight="1">
      <c r="B40" s="98"/>
      <c r="C40" s="124"/>
      <c r="D40" s="125" t="s">
        <v>318</v>
      </c>
      <c r="E40" s="483">
        <f>SUM(E32:E39)</f>
        <v>12172935</v>
      </c>
      <c r="F40" s="484">
        <f aca="true" t="shared" si="6" ref="F40:Q40">SUM(F32:F39)</f>
        <v>3081585</v>
      </c>
      <c r="G40" s="484">
        <f t="shared" si="6"/>
        <v>5428683</v>
      </c>
      <c r="H40" s="484">
        <f t="shared" si="6"/>
        <v>0</v>
      </c>
      <c r="I40" s="484">
        <f t="shared" si="6"/>
        <v>3050471</v>
      </c>
      <c r="J40" s="484">
        <f t="shared" si="6"/>
        <v>2175354</v>
      </c>
      <c r="K40" s="484">
        <f>SUM(K32:K39)</f>
        <v>629030</v>
      </c>
      <c r="L40" s="484">
        <f t="shared" si="6"/>
        <v>288401</v>
      </c>
      <c r="M40" s="484">
        <f t="shared" si="6"/>
        <v>2272977</v>
      </c>
      <c r="N40" s="484">
        <f t="shared" si="6"/>
        <v>0</v>
      </c>
      <c r="O40" s="484">
        <f t="shared" si="6"/>
        <v>378056</v>
      </c>
      <c r="P40" s="484">
        <f t="shared" si="6"/>
        <v>322153</v>
      </c>
      <c r="Q40" s="484">
        <f t="shared" si="6"/>
        <v>2525695</v>
      </c>
      <c r="R40" s="485">
        <f t="shared" si="0"/>
        <v>32325340</v>
      </c>
      <c r="S40" s="98"/>
    </row>
    <row r="41" spans="2:19" ht="22.5" customHeight="1">
      <c r="B41" s="98"/>
      <c r="C41" s="121"/>
      <c r="D41" s="101" t="s">
        <v>125</v>
      </c>
      <c r="E41" s="105">
        <v>151229</v>
      </c>
      <c r="F41" s="106">
        <v>45279</v>
      </c>
      <c r="G41" s="106">
        <v>45617</v>
      </c>
      <c r="H41" s="106"/>
      <c r="I41" s="106">
        <v>47836</v>
      </c>
      <c r="J41" s="106">
        <v>43777</v>
      </c>
      <c r="K41" s="106">
        <v>17916</v>
      </c>
      <c r="L41" s="106">
        <v>6024</v>
      </c>
      <c r="M41" s="106">
        <v>30912</v>
      </c>
      <c r="N41" s="106"/>
      <c r="O41" s="106">
        <v>7671</v>
      </c>
      <c r="P41" s="106">
        <v>4998</v>
      </c>
      <c r="Q41" s="106">
        <v>35256</v>
      </c>
      <c r="R41" s="482">
        <f t="shared" si="0"/>
        <v>436515</v>
      </c>
      <c r="S41" s="98"/>
    </row>
    <row r="42" spans="2:19" ht="22.5" customHeight="1">
      <c r="B42" s="100" t="s">
        <v>126</v>
      </c>
      <c r="C42" s="115"/>
      <c r="D42" s="101" t="s">
        <v>128</v>
      </c>
      <c r="E42" s="105">
        <v>217321</v>
      </c>
      <c r="F42" s="106">
        <v>78318</v>
      </c>
      <c r="G42" s="106">
        <v>85473</v>
      </c>
      <c r="H42" s="106"/>
      <c r="I42" s="106">
        <v>52887</v>
      </c>
      <c r="J42" s="106">
        <v>79551</v>
      </c>
      <c r="K42" s="106">
        <v>26962</v>
      </c>
      <c r="L42" s="106">
        <v>23917</v>
      </c>
      <c r="M42" s="106">
        <v>80496</v>
      </c>
      <c r="N42" s="106"/>
      <c r="O42" s="106">
        <v>38700</v>
      </c>
      <c r="P42" s="106">
        <v>26255</v>
      </c>
      <c r="Q42" s="106">
        <v>47968</v>
      </c>
      <c r="R42" s="482">
        <f t="shared" si="0"/>
        <v>757848</v>
      </c>
      <c r="S42" s="98"/>
    </row>
    <row r="43" spans="2:19" ht="22.5" customHeight="1">
      <c r="B43" s="98"/>
      <c r="C43" s="115" t="s">
        <v>127</v>
      </c>
      <c r="D43" s="101" t="s">
        <v>113</v>
      </c>
      <c r="E43" s="105">
        <v>987566</v>
      </c>
      <c r="F43" s="106">
        <v>164081</v>
      </c>
      <c r="G43" s="106">
        <v>733728</v>
      </c>
      <c r="H43" s="106"/>
      <c r="I43" s="106">
        <v>10421</v>
      </c>
      <c r="J43" s="106">
        <v>143827</v>
      </c>
      <c r="K43" s="106">
        <v>145720</v>
      </c>
      <c r="L43" s="106">
        <v>495</v>
      </c>
      <c r="M43" s="106">
        <v>509</v>
      </c>
      <c r="N43" s="106"/>
      <c r="O43" s="106">
        <v>3341</v>
      </c>
      <c r="P43" s="106">
        <v>20112</v>
      </c>
      <c r="Q43" s="106">
        <v>47413</v>
      </c>
      <c r="R43" s="482">
        <f t="shared" si="0"/>
        <v>2257213</v>
      </c>
      <c r="S43" s="98"/>
    </row>
    <row r="44" spans="2:19" ht="22.5" customHeight="1">
      <c r="B44" s="98"/>
      <c r="C44" s="121"/>
      <c r="D44" s="101" t="s">
        <v>115</v>
      </c>
      <c r="E44" s="105">
        <v>1770256</v>
      </c>
      <c r="F44" s="106">
        <v>202601</v>
      </c>
      <c r="G44" s="106">
        <v>1194538</v>
      </c>
      <c r="H44" s="106"/>
      <c r="I44" s="106">
        <v>129375</v>
      </c>
      <c r="J44" s="106">
        <v>236946</v>
      </c>
      <c r="K44" s="106">
        <v>14307</v>
      </c>
      <c r="L44" s="106">
        <v>36604</v>
      </c>
      <c r="M44" s="106">
        <v>228802</v>
      </c>
      <c r="N44" s="106"/>
      <c r="O44" s="106">
        <v>14063</v>
      </c>
      <c r="P44" s="106">
        <v>15520</v>
      </c>
      <c r="Q44" s="106">
        <v>121710</v>
      </c>
      <c r="R44" s="482">
        <f t="shared" si="0"/>
        <v>3964722</v>
      </c>
      <c r="S44" s="98"/>
    </row>
    <row r="45" spans="2:19" ht="22.5" customHeight="1">
      <c r="B45" s="100"/>
      <c r="C45" s="121"/>
      <c r="D45" s="101" t="s">
        <v>116</v>
      </c>
      <c r="E45" s="105">
        <v>455630</v>
      </c>
      <c r="F45" s="106">
        <v>253636</v>
      </c>
      <c r="G45" s="106">
        <v>326091</v>
      </c>
      <c r="H45" s="106"/>
      <c r="I45" s="106">
        <v>143864</v>
      </c>
      <c r="J45" s="106">
        <v>543230</v>
      </c>
      <c r="K45" s="106">
        <v>207039</v>
      </c>
      <c r="L45" s="106">
        <v>85875</v>
      </c>
      <c r="M45" s="106">
        <v>215272</v>
      </c>
      <c r="N45" s="106"/>
      <c r="O45" s="106">
        <v>6109</v>
      </c>
      <c r="P45" s="106">
        <v>3778</v>
      </c>
      <c r="Q45" s="106">
        <v>162524</v>
      </c>
      <c r="R45" s="482">
        <f t="shared" si="0"/>
        <v>2403048</v>
      </c>
      <c r="S45" s="98"/>
    </row>
    <row r="46" spans="2:19" ht="22.5" customHeight="1">
      <c r="B46" s="100" t="s">
        <v>114</v>
      </c>
      <c r="C46" s="121"/>
      <c r="D46" s="101" t="s">
        <v>118</v>
      </c>
      <c r="E46" s="105">
        <v>1459672</v>
      </c>
      <c r="F46" s="106">
        <v>367992</v>
      </c>
      <c r="G46" s="106">
        <v>555256</v>
      </c>
      <c r="H46" s="106"/>
      <c r="I46" s="106">
        <v>265749</v>
      </c>
      <c r="J46" s="106">
        <v>217010</v>
      </c>
      <c r="K46" s="106">
        <v>55193</v>
      </c>
      <c r="L46" s="106">
        <v>32839</v>
      </c>
      <c r="M46" s="106">
        <v>198689</v>
      </c>
      <c r="N46" s="106"/>
      <c r="O46" s="106">
        <v>30518</v>
      </c>
      <c r="P46" s="106">
        <v>49190</v>
      </c>
      <c r="Q46" s="106">
        <v>185881</v>
      </c>
      <c r="R46" s="482">
        <f t="shared" si="0"/>
        <v>3417989</v>
      </c>
      <c r="S46" s="98"/>
    </row>
    <row r="47" spans="2:19" ht="22.5" customHeight="1">
      <c r="B47" s="98"/>
      <c r="C47" s="115" t="s">
        <v>129</v>
      </c>
      <c r="D47" s="101" t="s">
        <v>119</v>
      </c>
      <c r="E47" s="105">
        <v>932206</v>
      </c>
      <c r="F47" s="106">
        <v>278887</v>
      </c>
      <c r="G47" s="106">
        <v>360292</v>
      </c>
      <c r="H47" s="106"/>
      <c r="I47" s="106">
        <v>200756</v>
      </c>
      <c r="J47" s="106">
        <v>143899</v>
      </c>
      <c r="K47" s="106">
        <v>36421</v>
      </c>
      <c r="L47" s="106">
        <v>14470</v>
      </c>
      <c r="M47" s="106">
        <v>218520</v>
      </c>
      <c r="N47" s="106"/>
      <c r="O47" s="106">
        <v>16112</v>
      </c>
      <c r="P47" s="106">
        <v>21611</v>
      </c>
      <c r="Q47" s="106">
        <v>126128</v>
      </c>
      <c r="R47" s="482">
        <f t="shared" si="0"/>
        <v>2349302</v>
      </c>
      <c r="S47" s="98"/>
    </row>
    <row r="48" spans="2:19" ht="22.5" customHeight="1">
      <c r="B48" s="98"/>
      <c r="C48" s="115"/>
      <c r="D48" s="121" t="s">
        <v>124</v>
      </c>
      <c r="E48" s="122">
        <v>907636</v>
      </c>
      <c r="F48" s="123">
        <v>238833</v>
      </c>
      <c r="G48" s="123">
        <v>347687</v>
      </c>
      <c r="H48" s="123"/>
      <c r="I48" s="123">
        <v>178436</v>
      </c>
      <c r="J48" s="123">
        <v>225250</v>
      </c>
      <c r="K48" s="123">
        <v>64324</v>
      </c>
      <c r="L48" s="123">
        <v>46219</v>
      </c>
      <c r="M48" s="123">
        <v>68898</v>
      </c>
      <c r="N48" s="123"/>
      <c r="O48" s="123">
        <v>15870</v>
      </c>
      <c r="P48" s="123">
        <v>171105</v>
      </c>
      <c r="Q48" s="123">
        <v>104841</v>
      </c>
      <c r="R48" s="489">
        <f t="shared" si="0"/>
        <v>2369099</v>
      </c>
      <c r="S48" s="98"/>
    </row>
    <row r="49" spans="2:19" ht="22.5" customHeight="1" thickBot="1">
      <c r="B49" s="99"/>
      <c r="C49" s="126"/>
      <c r="D49" s="127" t="s">
        <v>318</v>
      </c>
      <c r="E49" s="486">
        <f>SUM(E41:E48)</f>
        <v>6881516</v>
      </c>
      <c r="F49" s="487">
        <f aca="true" t="shared" si="7" ref="F49:Q49">SUM(F41:F48)</f>
        <v>1629627</v>
      </c>
      <c r="G49" s="487">
        <f t="shared" si="7"/>
        <v>3648682</v>
      </c>
      <c r="H49" s="487">
        <f t="shared" si="7"/>
        <v>0</v>
      </c>
      <c r="I49" s="487">
        <f t="shared" si="7"/>
        <v>1029324</v>
      </c>
      <c r="J49" s="487">
        <f t="shared" si="7"/>
        <v>1633490</v>
      </c>
      <c r="K49" s="487">
        <f t="shared" si="7"/>
        <v>567882</v>
      </c>
      <c r="L49" s="487">
        <f t="shared" si="7"/>
        <v>246443</v>
      </c>
      <c r="M49" s="487">
        <f t="shared" si="7"/>
        <v>1042098</v>
      </c>
      <c r="N49" s="487">
        <f t="shared" si="7"/>
        <v>0</v>
      </c>
      <c r="O49" s="487">
        <f t="shared" si="7"/>
        <v>132384</v>
      </c>
      <c r="P49" s="487">
        <f t="shared" si="7"/>
        <v>312569</v>
      </c>
      <c r="Q49" s="487">
        <f t="shared" si="7"/>
        <v>831721</v>
      </c>
      <c r="R49" s="488">
        <f t="shared" si="0"/>
        <v>17955736</v>
      </c>
      <c r="S49" s="98"/>
    </row>
    <row r="50" spans="5:17" ht="17.25"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</row>
  </sheetData>
  <sheetProtection/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81"/>
  <sheetViews>
    <sheetView showGridLines="0" showZeros="0" view="pageBreakPreview" zoomScale="58" zoomScaleNormal="65" zoomScaleSheetLayoutView="58" zoomScalePageLayoutView="0" workbookViewId="0" topLeftCell="A1">
      <pane xSplit="4" ySplit="7" topLeftCell="E50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E74" sqref="E74"/>
    </sheetView>
  </sheetViews>
  <sheetFormatPr defaultColWidth="8.66015625" defaultRowHeight="18"/>
  <cols>
    <col min="1" max="1" width="1.66015625" style="130" customWidth="1"/>
    <col min="2" max="3" width="2.66015625" style="130" customWidth="1"/>
    <col min="4" max="4" width="26.66015625" style="130" customWidth="1"/>
    <col min="5" max="17" width="13.08203125" style="130" customWidth="1"/>
    <col min="18" max="18" width="13.16015625" style="130" customWidth="1"/>
    <col min="19" max="19" width="1.66015625" style="130" customWidth="1"/>
    <col min="20" max="20" width="2.66015625" style="130" customWidth="1"/>
    <col min="21" max="16384" width="8.66015625" style="130" customWidth="1"/>
  </cols>
  <sheetData>
    <row r="1" ht="18" customHeight="1">
      <c r="B1" s="131" t="s">
        <v>369</v>
      </c>
    </row>
    <row r="2" spans="2:18" ht="18" customHeight="1" thickBot="1">
      <c r="B2" s="132" t="s">
        <v>130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 t="s">
        <v>131</v>
      </c>
    </row>
    <row r="3" spans="2:19" ht="18" customHeight="1">
      <c r="B3" s="129"/>
      <c r="E3" s="64"/>
      <c r="F3" s="65"/>
      <c r="G3" s="65"/>
      <c r="H3" s="31"/>
      <c r="I3" s="65"/>
      <c r="J3" s="65"/>
      <c r="K3" s="65"/>
      <c r="L3" s="65"/>
      <c r="M3" s="65"/>
      <c r="N3" s="31"/>
      <c r="O3" s="65"/>
      <c r="P3" s="65"/>
      <c r="Q3" s="65"/>
      <c r="R3" s="134"/>
      <c r="S3" s="129"/>
    </row>
    <row r="4" spans="2:19" ht="18" customHeight="1">
      <c r="B4" s="129"/>
      <c r="D4" s="130" t="s">
        <v>132</v>
      </c>
      <c r="E4" s="66" t="s">
        <v>2</v>
      </c>
      <c r="F4" s="67" t="s">
        <v>3</v>
      </c>
      <c r="G4" s="67" t="s">
        <v>4</v>
      </c>
      <c r="H4" s="33" t="s">
        <v>5</v>
      </c>
      <c r="I4" s="67" t="s">
        <v>6</v>
      </c>
      <c r="J4" s="67" t="s">
        <v>7</v>
      </c>
      <c r="K4" s="67" t="s">
        <v>8</v>
      </c>
      <c r="L4" s="67" t="s">
        <v>213</v>
      </c>
      <c r="M4" s="67" t="s">
        <v>214</v>
      </c>
      <c r="N4" s="33" t="s">
        <v>215</v>
      </c>
      <c r="O4" s="67" t="s">
        <v>9</v>
      </c>
      <c r="P4" s="67" t="s">
        <v>216</v>
      </c>
      <c r="Q4" s="67" t="s">
        <v>10</v>
      </c>
      <c r="R4" s="134"/>
      <c r="S4" s="129"/>
    </row>
    <row r="5" spans="2:19" ht="18" customHeight="1">
      <c r="B5" s="129"/>
      <c r="E5" s="64"/>
      <c r="F5" s="65"/>
      <c r="G5" s="65"/>
      <c r="H5" s="422" t="s">
        <v>359</v>
      </c>
      <c r="I5" s="65"/>
      <c r="J5" s="65"/>
      <c r="K5" s="65"/>
      <c r="L5" s="65"/>
      <c r="M5" s="65"/>
      <c r="N5" s="295" t="s">
        <v>359</v>
      </c>
      <c r="O5" s="65"/>
      <c r="P5" s="65"/>
      <c r="Q5" s="65"/>
      <c r="R5" s="135" t="s">
        <v>11</v>
      </c>
      <c r="S5" s="129"/>
    </row>
    <row r="6" spans="2:19" ht="18" customHeight="1">
      <c r="B6" s="129"/>
      <c r="C6" s="130" t="s">
        <v>55</v>
      </c>
      <c r="E6" s="64" t="s">
        <v>405</v>
      </c>
      <c r="F6" s="65" t="s">
        <v>319</v>
      </c>
      <c r="G6" s="65"/>
      <c r="H6" s="422"/>
      <c r="I6" s="65"/>
      <c r="J6" s="65"/>
      <c r="K6" s="65" t="s">
        <v>319</v>
      </c>
      <c r="L6" s="68" t="s">
        <v>320</v>
      </c>
      <c r="M6" s="65" t="s">
        <v>321</v>
      </c>
      <c r="N6" s="49" t="s">
        <v>289</v>
      </c>
      <c r="O6" s="65" t="s">
        <v>13</v>
      </c>
      <c r="P6" s="65" t="s">
        <v>322</v>
      </c>
      <c r="Q6" s="65"/>
      <c r="R6" s="134"/>
      <c r="S6" s="129"/>
    </row>
    <row r="7" spans="2:19" ht="18" customHeight="1" thickBot="1">
      <c r="B7" s="136"/>
      <c r="C7" s="132"/>
      <c r="D7" s="132"/>
      <c r="E7" s="93" t="s">
        <v>323</v>
      </c>
      <c r="F7" s="72" t="s">
        <v>324</v>
      </c>
      <c r="G7" s="72" t="s">
        <v>14</v>
      </c>
      <c r="H7" s="256" t="s">
        <v>351</v>
      </c>
      <c r="I7" s="72" t="s">
        <v>284</v>
      </c>
      <c r="J7" s="72" t="s">
        <v>15</v>
      </c>
      <c r="K7" s="72" t="s">
        <v>16</v>
      </c>
      <c r="L7" s="72" t="s">
        <v>283</v>
      </c>
      <c r="M7" s="72" t="s">
        <v>302</v>
      </c>
      <c r="N7" s="36" t="s">
        <v>298</v>
      </c>
      <c r="O7" s="72" t="s">
        <v>56</v>
      </c>
      <c r="P7" s="72" t="s">
        <v>219</v>
      </c>
      <c r="Q7" s="72" t="s">
        <v>17</v>
      </c>
      <c r="R7" s="137"/>
      <c r="S7" s="129"/>
    </row>
    <row r="8" spans="2:19" ht="18" customHeight="1">
      <c r="B8" s="495" t="s">
        <v>272</v>
      </c>
      <c r="C8" s="490"/>
      <c r="D8" s="490"/>
      <c r="E8" s="491">
        <f>E9+E14+E15</f>
        <v>18809456</v>
      </c>
      <c r="F8" s="492">
        <f aca="true" t="shared" si="0" ref="F8:Q8">F9+F14+F15</f>
        <v>4744054</v>
      </c>
      <c r="G8" s="492">
        <f t="shared" si="0"/>
        <v>7547279</v>
      </c>
      <c r="H8" s="493">
        <f t="shared" si="0"/>
        <v>0</v>
      </c>
      <c r="I8" s="492">
        <f t="shared" si="0"/>
        <v>5980965</v>
      </c>
      <c r="J8" s="492">
        <f t="shared" si="0"/>
        <v>3193013</v>
      </c>
      <c r="K8" s="492">
        <f t="shared" si="0"/>
        <v>2545443</v>
      </c>
      <c r="L8" s="494">
        <f t="shared" si="0"/>
        <v>1766387</v>
      </c>
      <c r="M8" s="492">
        <f t="shared" si="0"/>
        <v>2788490</v>
      </c>
      <c r="N8" s="492">
        <f t="shared" si="0"/>
        <v>0</v>
      </c>
      <c r="O8" s="492">
        <f t="shared" si="0"/>
        <v>797512</v>
      </c>
      <c r="P8" s="492">
        <f t="shared" si="0"/>
        <v>338490</v>
      </c>
      <c r="Q8" s="492">
        <f t="shared" si="0"/>
        <v>6886875</v>
      </c>
      <c r="R8" s="492">
        <f>SUM(E8:Q8)</f>
        <v>55397964</v>
      </c>
      <c r="S8" s="129"/>
    </row>
    <row r="9" spans="2:19" ht="18" customHeight="1">
      <c r="B9" s="129"/>
      <c r="C9" s="140" t="s">
        <v>273</v>
      </c>
      <c r="D9" s="141"/>
      <c r="E9" s="142">
        <v>17764698</v>
      </c>
      <c r="F9" s="143">
        <v>4302674</v>
      </c>
      <c r="G9" s="143">
        <v>7131789</v>
      </c>
      <c r="H9" s="270"/>
      <c r="I9" s="143">
        <v>5978185</v>
      </c>
      <c r="J9" s="143">
        <v>3171696</v>
      </c>
      <c r="K9" s="143">
        <v>2505559</v>
      </c>
      <c r="L9" s="143">
        <v>1764564</v>
      </c>
      <c r="M9" s="143">
        <v>2785888</v>
      </c>
      <c r="N9" s="143"/>
      <c r="O9" s="143">
        <v>771647</v>
      </c>
      <c r="P9" s="143">
        <v>338490</v>
      </c>
      <c r="Q9" s="143">
        <v>6630187</v>
      </c>
      <c r="R9" s="144">
        <f>SUM(E9:Q9)</f>
        <v>53145377</v>
      </c>
      <c r="S9" s="129"/>
    </row>
    <row r="10" spans="2:19" ht="18" customHeight="1">
      <c r="B10" s="129"/>
      <c r="D10" s="141" t="s">
        <v>133</v>
      </c>
      <c r="E10" s="145">
        <v>2761760</v>
      </c>
      <c r="F10" s="146">
        <v>1669275</v>
      </c>
      <c r="G10" s="146">
        <v>891046</v>
      </c>
      <c r="H10" s="271">
        <v>0</v>
      </c>
      <c r="I10" s="146">
        <v>1346497</v>
      </c>
      <c r="J10" s="146">
        <v>398381</v>
      </c>
      <c r="K10" s="146">
        <v>351849</v>
      </c>
      <c r="L10" s="146">
        <v>190408</v>
      </c>
      <c r="M10" s="146">
        <v>502610</v>
      </c>
      <c r="N10" s="146"/>
      <c r="O10" s="146">
        <v>12954</v>
      </c>
      <c r="P10" s="146">
        <v>38532</v>
      </c>
      <c r="Q10" s="146">
        <v>325824</v>
      </c>
      <c r="R10" s="147">
        <f aca="true" t="shared" si="1" ref="R10:R49">SUM(E10:Q10)</f>
        <v>8489136</v>
      </c>
      <c r="S10" s="129"/>
    </row>
    <row r="11" spans="2:19" ht="18" customHeight="1">
      <c r="B11" s="129"/>
      <c r="D11" s="141" t="s">
        <v>134</v>
      </c>
      <c r="E11" s="145">
        <v>31117826</v>
      </c>
      <c r="F11" s="146">
        <v>9353592</v>
      </c>
      <c r="G11" s="146">
        <v>16683804</v>
      </c>
      <c r="H11" s="271">
        <v>0</v>
      </c>
      <c r="I11" s="146">
        <v>15513892</v>
      </c>
      <c r="J11" s="146">
        <v>8624288</v>
      </c>
      <c r="K11" s="146">
        <v>5176175</v>
      </c>
      <c r="L11" s="146">
        <v>3826863</v>
      </c>
      <c r="M11" s="146">
        <v>7574953</v>
      </c>
      <c r="N11" s="146"/>
      <c r="O11" s="146">
        <v>1400745</v>
      </c>
      <c r="P11" s="146">
        <v>1075373</v>
      </c>
      <c r="Q11" s="146">
        <v>11588799</v>
      </c>
      <c r="R11" s="147">
        <f t="shared" si="1"/>
        <v>111936310</v>
      </c>
      <c r="S11" s="129"/>
    </row>
    <row r="12" spans="2:19" ht="18" customHeight="1">
      <c r="B12" s="129"/>
      <c r="D12" s="291" t="s">
        <v>372</v>
      </c>
      <c r="E12" s="145">
        <v>16159390</v>
      </c>
      <c r="F12" s="146">
        <v>7547690</v>
      </c>
      <c r="G12" s="146">
        <v>10447061</v>
      </c>
      <c r="H12" s="271">
        <v>0</v>
      </c>
      <c r="I12" s="146">
        <v>10882204</v>
      </c>
      <c r="J12" s="146">
        <v>5850973</v>
      </c>
      <c r="K12" s="146">
        <v>3032215</v>
      </c>
      <c r="L12" s="146">
        <v>2252707</v>
      </c>
      <c r="M12" s="146">
        <v>5291675</v>
      </c>
      <c r="N12" s="146"/>
      <c r="O12" s="146">
        <v>642052</v>
      </c>
      <c r="P12" s="146">
        <v>815225</v>
      </c>
      <c r="Q12" s="146">
        <v>5284436</v>
      </c>
      <c r="R12" s="147">
        <f t="shared" si="1"/>
        <v>68205628</v>
      </c>
      <c r="S12" s="129"/>
    </row>
    <row r="13" spans="2:19" ht="18" customHeight="1">
      <c r="B13" s="129"/>
      <c r="D13" s="141" t="s">
        <v>135</v>
      </c>
      <c r="E13" s="145">
        <v>44502</v>
      </c>
      <c r="F13" s="146">
        <v>827497</v>
      </c>
      <c r="G13" s="146">
        <v>4000</v>
      </c>
      <c r="H13" s="271">
        <v>0</v>
      </c>
      <c r="I13" s="146"/>
      <c r="J13" s="146">
        <v>0</v>
      </c>
      <c r="K13" s="146">
        <v>9750</v>
      </c>
      <c r="L13" s="146">
        <v>0</v>
      </c>
      <c r="M13" s="146"/>
      <c r="N13" s="146"/>
      <c r="O13" s="146">
        <v>0</v>
      </c>
      <c r="P13" s="146">
        <v>0</v>
      </c>
      <c r="Q13" s="146">
        <v>0</v>
      </c>
      <c r="R13" s="147">
        <f t="shared" si="1"/>
        <v>885749</v>
      </c>
      <c r="S13" s="129"/>
    </row>
    <row r="14" spans="2:19" ht="18" customHeight="1">
      <c r="B14" s="129"/>
      <c r="C14" s="148" t="s">
        <v>274</v>
      </c>
      <c r="D14" s="128"/>
      <c r="E14" s="149">
        <v>3443</v>
      </c>
      <c r="F14" s="150">
        <v>3563</v>
      </c>
      <c r="G14" s="150">
        <v>193790</v>
      </c>
      <c r="H14" s="272">
        <v>0</v>
      </c>
      <c r="I14" s="150">
        <v>2780</v>
      </c>
      <c r="J14" s="150">
        <v>3279</v>
      </c>
      <c r="K14" s="150">
        <v>940</v>
      </c>
      <c r="L14" s="150">
        <v>1823</v>
      </c>
      <c r="M14" s="150">
        <v>1656</v>
      </c>
      <c r="N14" s="150"/>
      <c r="O14" s="150">
        <v>676</v>
      </c>
      <c r="P14" s="150">
        <v>0</v>
      </c>
      <c r="Q14" s="150">
        <v>867</v>
      </c>
      <c r="R14" s="151">
        <f t="shared" si="1"/>
        <v>212817</v>
      </c>
      <c r="S14" s="129"/>
    </row>
    <row r="15" spans="2:19" ht="18" customHeight="1">
      <c r="B15" s="152"/>
      <c r="C15" s="290" t="s">
        <v>402</v>
      </c>
      <c r="D15" s="128"/>
      <c r="E15" s="138">
        <v>1041315</v>
      </c>
      <c r="F15" s="139">
        <v>437817</v>
      </c>
      <c r="G15" s="139">
        <v>221700</v>
      </c>
      <c r="H15" s="273">
        <v>0</v>
      </c>
      <c r="I15" s="139">
        <v>0</v>
      </c>
      <c r="J15" s="139">
        <v>18038</v>
      </c>
      <c r="K15" s="139">
        <v>38944</v>
      </c>
      <c r="L15" s="153">
        <v>0</v>
      </c>
      <c r="M15" s="139">
        <v>946</v>
      </c>
      <c r="N15" s="139">
        <v>0</v>
      </c>
      <c r="O15" s="139">
        <v>25189</v>
      </c>
      <c r="P15" s="139">
        <v>0</v>
      </c>
      <c r="Q15" s="139">
        <v>255821</v>
      </c>
      <c r="R15" s="139">
        <f t="shared" si="1"/>
        <v>2039770</v>
      </c>
      <c r="S15" s="129"/>
    </row>
    <row r="16" spans="2:19" ht="18" customHeight="1">
      <c r="B16" s="495" t="s">
        <v>275</v>
      </c>
      <c r="C16" s="490"/>
      <c r="D16" s="490"/>
      <c r="E16" s="496">
        <f>E17+E18-E19+E20+E21</f>
        <v>13679691</v>
      </c>
      <c r="F16" s="492">
        <f aca="true" t="shared" si="2" ref="F16:Q16">F17+F18-F19+F20+F21</f>
        <v>1587428</v>
      </c>
      <c r="G16" s="492">
        <f t="shared" si="2"/>
        <v>3047878</v>
      </c>
      <c r="H16" s="497">
        <f t="shared" si="2"/>
        <v>0</v>
      </c>
      <c r="I16" s="492">
        <f t="shared" si="2"/>
        <v>782655</v>
      </c>
      <c r="J16" s="492">
        <v>776719</v>
      </c>
      <c r="K16" s="492">
        <f t="shared" si="2"/>
        <v>630222</v>
      </c>
      <c r="L16" s="498">
        <f t="shared" si="2"/>
        <v>134998</v>
      </c>
      <c r="M16" s="492">
        <f t="shared" si="2"/>
        <v>668814</v>
      </c>
      <c r="N16" s="492">
        <f t="shared" si="2"/>
        <v>0</v>
      </c>
      <c r="O16" s="492">
        <f t="shared" si="2"/>
        <v>519343</v>
      </c>
      <c r="P16" s="492">
        <v>288219</v>
      </c>
      <c r="Q16" s="492">
        <f t="shared" si="2"/>
        <v>2145261</v>
      </c>
      <c r="R16" s="492">
        <f t="shared" si="1"/>
        <v>24261228</v>
      </c>
      <c r="S16" s="129"/>
    </row>
    <row r="17" spans="2:19" ht="18" customHeight="1">
      <c r="B17" s="129"/>
      <c r="C17" s="128" t="s">
        <v>136</v>
      </c>
      <c r="D17" s="128"/>
      <c r="E17" s="138">
        <v>10211896</v>
      </c>
      <c r="F17" s="139">
        <v>581725</v>
      </c>
      <c r="G17" s="139">
        <v>1409414</v>
      </c>
      <c r="H17" s="273">
        <v>0</v>
      </c>
      <c r="I17" s="139">
        <v>23730</v>
      </c>
      <c r="J17" s="139">
        <v>69718</v>
      </c>
      <c r="K17" s="139">
        <v>340576</v>
      </c>
      <c r="L17" s="153">
        <v>41011</v>
      </c>
      <c r="M17" s="139">
        <v>79890</v>
      </c>
      <c r="N17" s="139"/>
      <c r="O17" s="139">
        <v>433139</v>
      </c>
      <c r="P17" s="139">
        <v>209695</v>
      </c>
      <c r="Q17" s="139">
        <v>1465101</v>
      </c>
      <c r="R17" s="139">
        <f t="shared" si="1"/>
        <v>14865895</v>
      </c>
      <c r="S17" s="129"/>
    </row>
    <row r="18" spans="2:19" ht="18" customHeight="1">
      <c r="B18" s="129"/>
      <c r="C18" s="128" t="s">
        <v>137</v>
      </c>
      <c r="D18" s="128"/>
      <c r="E18" s="138">
        <v>3303448</v>
      </c>
      <c r="F18" s="139">
        <v>990528</v>
      </c>
      <c r="G18" s="139">
        <v>1544647</v>
      </c>
      <c r="H18" s="273">
        <v>0</v>
      </c>
      <c r="I18" s="139">
        <v>738491</v>
      </c>
      <c r="J18" s="139">
        <v>655417</v>
      </c>
      <c r="K18" s="139">
        <v>284203</v>
      </c>
      <c r="L18" s="153">
        <v>107216</v>
      </c>
      <c r="M18" s="139">
        <v>582904</v>
      </c>
      <c r="N18" s="139"/>
      <c r="O18" s="139">
        <v>85380</v>
      </c>
      <c r="P18" s="139">
        <v>69094</v>
      </c>
      <c r="Q18" s="139">
        <v>685242</v>
      </c>
      <c r="R18" s="139">
        <f t="shared" si="1"/>
        <v>9046570</v>
      </c>
      <c r="S18" s="129"/>
    </row>
    <row r="19" spans="2:19" ht="18" customHeight="1">
      <c r="B19" s="129"/>
      <c r="C19" s="290" t="s">
        <v>373</v>
      </c>
      <c r="D19" s="128"/>
      <c r="E19" s="138">
        <v>23366</v>
      </c>
      <c r="F19" s="139">
        <v>5943</v>
      </c>
      <c r="G19" s="139">
        <v>4108</v>
      </c>
      <c r="H19" s="273">
        <v>0</v>
      </c>
      <c r="I19" s="139">
        <v>9553</v>
      </c>
      <c r="J19" s="139">
        <v>1654</v>
      </c>
      <c r="K19" s="139">
        <v>1771</v>
      </c>
      <c r="L19" s="153">
        <v>15127</v>
      </c>
      <c r="M19" s="139">
        <v>2144</v>
      </c>
      <c r="N19" s="139"/>
      <c r="O19" s="139"/>
      <c r="P19" s="139"/>
      <c r="Q19" s="139">
        <v>12255</v>
      </c>
      <c r="R19" s="139">
        <f>SUM(E19:Q19)</f>
        <v>75921</v>
      </c>
      <c r="S19" s="129"/>
    </row>
    <row r="20" spans="2:19" ht="18" customHeight="1">
      <c r="B20" s="129"/>
      <c r="C20" s="290" t="s">
        <v>370</v>
      </c>
      <c r="D20" s="128"/>
      <c r="E20" s="138">
        <v>187713</v>
      </c>
      <c r="F20" s="139">
        <v>21118</v>
      </c>
      <c r="G20" s="139">
        <v>97925</v>
      </c>
      <c r="H20" s="273">
        <v>0</v>
      </c>
      <c r="I20" s="139">
        <v>29987</v>
      </c>
      <c r="J20" s="139">
        <v>53217</v>
      </c>
      <c r="K20" s="139">
        <v>7214</v>
      </c>
      <c r="L20" s="153">
        <v>1898</v>
      </c>
      <c r="M20" s="139">
        <v>8164</v>
      </c>
      <c r="N20" s="139"/>
      <c r="O20" s="139">
        <v>824</v>
      </c>
      <c r="P20" s="139">
        <v>8747</v>
      </c>
      <c r="Q20" s="139">
        <v>7173</v>
      </c>
      <c r="R20" s="139">
        <f t="shared" si="1"/>
        <v>423980</v>
      </c>
      <c r="S20" s="129"/>
    </row>
    <row r="21" spans="2:19" ht="18" customHeight="1">
      <c r="B21" s="129"/>
      <c r="C21" s="290" t="s">
        <v>371</v>
      </c>
      <c r="D21" s="128"/>
      <c r="E21" s="138">
        <v>0</v>
      </c>
      <c r="F21" s="139">
        <v>0</v>
      </c>
      <c r="G21" s="139">
        <v>0</v>
      </c>
      <c r="H21" s="273">
        <v>0</v>
      </c>
      <c r="I21" s="139">
        <v>0</v>
      </c>
      <c r="J21" s="139">
        <v>0</v>
      </c>
      <c r="K21" s="139">
        <v>0</v>
      </c>
      <c r="L21" s="153">
        <v>0</v>
      </c>
      <c r="M21" s="139">
        <v>0</v>
      </c>
      <c r="N21" s="139"/>
      <c r="O21" s="139">
        <v>0</v>
      </c>
      <c r="P21" s="139">
        <v>0</v>
      </c>
      <c r="Q21" s="139"/>
      <c r="R21" s="139">
        <f t="shared" si="1"/>
        <v>0</v>
      </c>
      <c r="S21" s="129"/>
    </row>
    <row r="22" spans="2:19" ht="18" customHeight="1">
      <c r="B22" s="292" t="s">
        <v>374</v>
      </c>
      <c r="C22" s="128"/>
      <c r="D22" s="128"/>
      <c r="E22" s="138"/>
      <c r="F22" s="139">
        <v>0</v>
      </c>
      <c r="G22" s="139">
        <v>0</v>
      </c>
      <c r="H22" s="273">
        <v>0</v>
      </c>
      <c r="I22" s="139">
        <v>0</v>
      </c>
      <c r="J22" s="139"/>
      <c r="K22" s="139"/>
      <c r="L22" s="153">
        <v>0</v>
      </c>
      <c r="M22" s="139">
        <v>0</v>
      </c>
      <c r="N22" s="139"/>
      <c r="O22" s="139"/>
      <c r="P22" s="139">
        <v>0</v>
      </c>
      <c r="Q22" s="139"/>
      <c r="R22" s="139">
        <f t="shared" si="1"/>
        <v>0</v>
      </c>
      <c r="S22" s="129"/>
    </row>
    <row r="23" spans="2:19" ht="18" customHeight="1">
      <c r="B23" s="499" t="s">
        <v>138</v>
      </c>
      <c r="C23" s="490"/>
      <c r="D23" s="490"/>
      <c r="E23" s="491">
        <f>E8+E16+E22</f>
        <v>32489147</v>
      </c>
      <c r="F23" s="492">
        <f>F8+F16+F22</f>
        <v>6331482</v>
      </c>
      <c r="G23" s="492">
        <f>G8+G16+G22</f>
        <v>10595157</v>
      </c>
      <c r="H23" s="497"/>
      <c r="I23" s="492">
        <f aca="true" t="shared" si="3" ref="I23:Q23">I8+I16+I22</f>
        <v>6763620</v>
      </c>
      <c r="J23" s="492">
        <f t="shared" si="3"/>
        <v>3969732</v>
      </c>
      <c r="K23" s="492">
        <f t="shared" si="3"/>
        <v>3175665</v>
      </c>
      <c r="L23" s="498">
        <f t="shared" si="3"/>
        <v>1901385</v>
      </c>
      <c r="M23" s="498">
        <f t="shared" si="3"/>
        <v>3457304</v>
      </c>
      <c r="N23" s="498">
        <f t="shared" si="3"/>
        <v>0</v>
      </c>
      <c r="O23" s="492">
        <f t="shared" si="3"/>
        <v>1316855</v>
      </c>
      <c r="P23" s="492">
        <f>P8+P16+P22</f>
        <v>626709</v>
      </c>
      <c r="Q23" s="492">
        <f t="shared" si="3"/>
        <v>9032136</v>
      </c>
      <c r="R23" s="492">
        <f>SUM(E23:Q23)</f>
        <v>79659192</v>
      </c>
      <c r="S23" s="129"/>
    </row>
    <row r="24" spans="2:19" ht="18" customHeight="1">
      <c r="B24" s="500" t="s">
        <v>139</v>
      </c>
      <c r="C24" s="490"/>
      <c r="D24" s="490"/>
      <c r="E24" s="491">
        <f>E25+E26+E27+E28+E29+E30+E31</f>
        <v>15073337</v>
      </c>
      <c r="F24" s="492">
        <f aca="true" t="shared" si="4" ref="F24:Q24">F25+F26+F27+F28+F29+F30+F31</f>
        <v>3144477</v>
      </c>
      <c r="G24" s="492">
        <f t="shared" si="4"/>
        <v>5412635</v>
      </c>
      <c r="H24" s="497">
        <f t="shared" si="4"/>
        <v>0</v>
      </c>
      <c r="I24" s="492">
        <f t="shared" si="4"/>
        <v>6007032</v>
      </c>
      <c r="J24" s="492">
        <f t="shared" si="4"/>
        <v>2417452</v>
      </c>
      <c r="K24" s="492">
        <f t="shared" si="4"/>
        <v>271670</v>
      </c>
      <c r="L24" s="498">
        <f t="shared" si="4"/>
        <v>1021388</v>
      </c>
      <c r="M24" s="492">
        <f t="shared" si="4"/>
        <v>2163468</v>
      </c>
      <c r="N24" s="492">
        <f t="shared" si="4"/>
        <v>0</v>
      </c>
      <c r="O24" s="492">
        <f t="shared" si="4"/>
        <v>580715</v>
      </c>
      <c r="P24" s="492">
        <f t="shared" si="4"/>
        <v>324867</v>
      </c>
      <c r="Q24" s="492">
        <f t="shared" si="4"/>
        <v>3616442</v>
      </c>
      <c r="R24" s="492">
        <f>SUM(E24:Q24)</f>
        <v>40033483</v>
      </c>
      <c r="S24" s="129"/>
    </row>
    <row r="25" spans="2:19" ht="18" customHeight="1">
      <c r="B25" s="129"/>
      <c r="C25" s="290" t="s">
        <v>375</v>
      </c>
      <c r="D25" s="128"/>
      <c r="E25" s="138">
        <v>11191394</v>
      </c>
      <c r="F25" s="139">
        <v>1339410</v>
      </c>
      <c r="G25" s="139">
        <v>4513635</v>
      </c>
      <c r="H25" s="273">
        <v>0</v>
      </c>
      <c r="I25" s="139">
        <v>4872056</v>
      </c>
      <c r="J25" s="139">
        <v>2256037</v>
      </c>
      <c r="K25" s="139">
        <v>138885</v>
      </c>
      <c r="L25" s="153">
        <v>1021388</v>
      </c>
      <c r="M25" s="139">
        <v>1200103</v>
      </c>
      <c r="N25" s="139"/>
      <c r="O25" s="139">
        <v>554609</v>
      </c>
      <c r="P25" s="139">
        <v>277367</v>
      </c>
      <c r="Q25" s="139">
        <v>3564857</v>
      </c>
      <c r="R25" s="139">
        <f t="shared" si="1"/>
        <v>30929741</v>
      </c>
      <c r="S25" s="129"/>
    </row>
    <row r="26" spans="2:19" ht="18" customHeight="1">
      <c r="B26" s="129"/>
      <c r="C26" s="290" t="s">
        <v>376</v>
      </c>
      <c r="D26" s="128"/>
      <c r="E26" s="138">
        <v>0</v>
      </c>
      <c r="F26" s="139">
        <v>0</v>
      </c>
      <c r="G26" s="139">
        <v>0</v>
      </c>
      <c r="H26" s="273">
        <v>0</v>
      </c>
      <c r="I26" s="139"/>
      <c r="J26" s="139">
        <v>0</v>
      </c>
      <c r="K26" s="139">
        <v>0</v>
      </c>
      <c r="L26" s="153">
        <v>0</v>
      </c>
      <c r="M26" s="139">
        <v>0</v>
      </c>
      <c r="N26" s="139">
        <v>0</v>
      </c>
      <c r="O26" s="139"/>
      <c r="P26" s="139">
        <v>0</v>
      </c>
      <c r="Q26" s="139">
        <v>0</v>
      </c>
      <c r="R26" s="139">
        <f t="shared" si="1"/>
        <v>0</v>
      </c>
      <c r="S26" s="129"/>
    </row>
    <row r="27" spans="2:19" ht="18" customHeight="1">
      <c r="B27" s="129"/>
      <c r="C27" s="290" t="s">
        <v>377</v>
      </c>
      <c r="D27" s="128"/>
      <c r="E27" s="138">
        <v>0</v>
      </c>
      <c r="F27" s="139">
        <v>0</v>
      </c>
      <c r="G27" s="139">
        <v>0</v>
      </c>
      <c r="H27" s="273">
        <v>0</v>
      </c>
      <c r="I27" s="139"/>
      <c r="J27" s="139">
        <v>0</v>
      </c>
      <c r="K27" s="139">
        <v>0</v>
      </c>
      <c r="L27" s="153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si="1"/>
        <v>0</v>
      </c>
      <c r="S27" s="129"/>
    </row>
    <row r="28" spans="2:19" ht="18" customHeight="1">
      <c r="B28" s="129"/>
      <c r="C28" s="290" t="s">
        <v>378</v>
      </c>
      <c r="D28" s="128"/>
      <c r="E28" s="138">
        <v>0</v>
      </c>
      <c r="F28" s="139">
        <v>0</v>
      </c>
      <c r="G28" s="139"/>
      <c r="H28" s="273">
        <v>0</v>
      </c>
      <c r="I28" s="139">
        <v>370000</v>
      </c>
      <c r="J28" s="139">
        <v>0</v>
      </c>
      <c r="K28" s="139">
        <v>0</v>
      </c>
      <c r="L28" s="153">
        <v>0</v>
      </c>
      <c r="M28" s="139">
        <v>550000</v>
      </c>
      <c r="N28" s="139">
        <v>0</v>
      </c>
      <c r="O28" s="139">
        <v>0</v>
      </c>
      <c r="P28" s="139">
        <v>47500</v>
      </c>
      <c r="Q28" s="139">
        <v>0</v>
      </c>
      <c r="R28" s="139">
        <f t="shared" si="1"/>
        <v>967500</v>
      </c>
      <c r="S28" s="129"/>
    </row>
    <row r="29" spans="2:19" ht="18" customHeight="1">
      <c r="B29" s="129"/>
      <c r="C29" s="290" t="s">
        <v>379</v>
      </c>
      <c r="D29" s="128"/>
      <c r="E29" s="138">
        <v>3835871</v>
      </c>
      <c r="F29" s="139">
        <v>1805067</v>
      </c>
      <c r="G29" s="139">
        <v>876741</v>
      </c>
      <c r="H29" s="273">
        <v>0</v>
      </c>
      <c r="I29" s="139">
        <v>759027</v>
      </c>
      <c r="J29" s="139">
        <v>161415</v>
      </c>
      <c r="K29" s="139">
        <v>13925</v>
      </c>
      <c r="L29" s="153">
        <v>0</v>
      </c>
      <c r="M29" s="139">
        <v>412385</v>
      </c>
      <c r="N29" s="139">
        <v>0</v>
      </c>
      <c r="O29" s="139">
        <v>26106</v>
      </c>
      <c r="P29" s="139">
        <v>0</v>
      </c>
      <c r="Q29" s="139">
        <v>49531</v>
      </c>
      <c r="R29" s="139">
        <f t="shared" si="1"/>
        <v>7940068</v>
      </c>
      <c r="S29" s="129"/>
    </row>
    <row r="30" spans="2:19" ht="18" customHeight="1">
      <c r="B30" s="129"/>
      <c r="C30" s="290" t="s">
        <v>380</v>
      </c>
      <c r="D30" s="128"/>
      <c r="E30" s="138">
        <v>46072</v>
      </c>
      <c r="F30" s="139"/>
      <c r="G30" s="139">
        <v>22259</v>
      </c>
      <c r="H30" s="273"/>
      <c r="I30" s="139">
        <v>5949</v>
      </c>
      <c r="J30" s="139"/>
      <c r="K30" s="139">
        <v>118860</v>
      </c>
      <c r="L30" s="153">
        <v>0</v>
      </c>
      <c r="M30" s="139">
        <v>980</v>
      </c>
      <c r="N30" s="139"/>
      <c r="O30" s="139"/>
      <c r="P30" s="139"/>
      <c r="Q30" s="139">
        <v>2054</v>
      </c>
      <c r="R30" s="139">
        <f t="shared" si="1"/>
        <v>196174</v>
      </c>
      <c r="S30" s="129"/>
    </row>
    <row r="31" spans="2:19" ht="18" customHeight="1">
      <c r="B31" s="152"/>
      <c r="C31" s="128" t="s">
        <v>140</v>
      </c>
      <c r="D31" s="128"/>
      <c r="E31" s="138">
        <v>0</v>
      </c>
      <c r="F31" s="139">
        <v>0</v>
      </c>
      <c r="G31" s="139">
        <v>0</v>
      </c>
      <c r="H31" s="273">
        <v>0</v>
      </c>
      <c r="I31" s="139">
        <v>0</v>
      </c>
      <c r="J31" s="139">
        <v>0</v>
      </c>
      <c r="K31" s="139">
        <v>0</v>
      </c>
      <c r="L31" s="153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f t="shared" si="1"/>
        <v>0</v>
      </c>
      <c r="S31" s="129"/>
    </row>
    <row r="32" spans="2:19" ht="18" customHeight="1">
      <c r="B32" s="495" t="s">
        <v>276</v>
      </c>
      <c r="C32" s="490"/>
      <c r="D32" s="490"/>
      <c r="E32" s="491">
        <f>SUM(E33:E41)</f>
        <v>2819224</v>
      </c>
      <c r="F32" s="492">
        <f aca="true" t="shared" si="5" ref="F32:Q32">SUM(F33:F41)</f>
        <v>1523521</v>
      </c>
      <c r="G32" s="492">
        <f t="shared" si="5"/>
        <v>1572358</v>
      </c>
      <c r="H32" s="497">
        <f t="shared" si="5"/>
        <v>0</v>
      </c>
      <c r="I32" s="492">
        <f t="shared" si="5"/>
        <v>1556644</v>
      </c>
      <c r="J32" s="492">
        <f t="shared" si="5"/>
        <v>965636</v>
      </c>
      <c r="K32" s="492">
        <f t="shared" si="5"/>
        <v>319257</v>
      </c>
      <c r="L32" s="498">
        <f t="shared" si="5"/>
        <v>211436</v>
      </c>
      <c r="M32" s="492">
        <f t="shared" si="5"/>
        <v>802910</v>
      </c>
      <c r="N32" s="492">
        <f t="shared" si="5"/>
        <v>0</v>
      </c>
      <c r="O32" s="492">
        <f t="shared" si="5"/>
        <v>80723</v>
      </c>
      <c r="P32" s="492">
        <f t="shared" si="5"/>
        <v>116424</v>
      </c>
      <c r="Q32" s="492">
        <f t="shared" si="5"/>
        <v>825174</v>
      </c>
      <c r="R32" s="492">
        <f t="shared" si="1"/>
        <v>10793307</v>
      </c>
      <c r="S32" s="129"/>
    </row>
    <row r="33" spans="2:19" ht="18" customHeight="1">
      <c r="B33" s="129"/>
      <c r="C33" s="290" t="s">
        <v>375</v>
      </c>
      <c r="D33" s="128"/>
      <c r="E33" s="138">
        <v>939140</v>
      </c>
      <c r="F33" s="139">
        <v>182972</v>
      </c>
      <c r="G33" s="139">
        <v>733795</v>
      </c>
      <c r="H33" s="273">
        <v>0</v>
      </c>
      <c r="I33" s="139">
        <v>609625</v>
      </c>
      <c r="J33" s="139">
        <v>309542</v>
      </c>
      <c r="K33" s="139">
        <v>66667</v>
      </c>
      <c r="L33" s="153">
        <v>129620</v>
      </c>
      <c r="M33" s="139">
        <v>233861</v>
      </c>
      <c r="N33" s="139"/>
      <c r="O33" s="139">
        <v>28345</v>
      </c>
      <c r="P33" s="139">
        <v>27696</v>
      </c>
      <c r="Q33" s="139">
        <v>351219</v>
      </c>
      <c r="R33" s="139">
        <f t="shared" si="1"/>
        <v>3612482</v>
      </c>
      <c r="S33" s="129"/>
    </row>
    <row r="34" spans="2:19" ht="18" customHeight="1">
      <c r="B34" s="129"/>
      <c r="C34" s="290" t="s">
        <v>376</v>
      </c>
      <c r="D34" s="128"/>
      <c r="E34" s="138"/>
      <c r="F34" s="139"/>
      <c r="G34" s="139"/>
      <c r="H34" s="273"/>
      <c r="I34" s="139">
        <v>0</v>
      </c>
      <c r="J34" s="139"/>
      <c r="K34" s="139">
        <v>0</v>
      </c>
      <c r="L34" s="153"/>
      <c r="M34" s="139"/>
      <c r="N34" s="139"/>
      <c r="O34" s="139"/>
      <c r="P34" s="139"/>
      <c r="Q34" s="139"/>
      <c r="R34" s="139">
        <f t="shared" si="1"/>
        <v>0</v>
      </c>
      <c r="S34" s="129"/>
    </row>
    <row r="35" spans="2:19" ht="18" customHeight="1">
      <c r="B35" s="129"/>
      <c r="C35" s="290" t="s">
        <v>377</v>
      </c>
      <c r="D35" s="128"/>
      <c r="E35" s="138"/>
      <c r="F35" s="139"/>
      <c r="G35" s="139"/>
      <c r="H35" s="273"/>
      <c r="I35" s="139">
        <v>0</v>
      </c>
      <c r="J35" s="139"/>
      <c r="K35" s="139"/>
      <c r="L35" s="153"/>
      <c r="M35" s="139"/>
      <c r="N35" s="139"/>
      <c r="O35" s="139"/>
      <c r="P35" s="139"/>
      <c r="Q35" s="139"/>
      <c r="R35" s="139">
        <f t="shared" si="1"/>
        <v>0</v>
      </c>
      <c r="S35" s="129"/>
    </row>
    <row r="36" spans="2:19" ht="18" customHeight="1">
      <c r="B36" s="129"/>
      <c r="C36" s="290" t="s">
        <v>378</v>
      </c>
      <c r="D36" s="128"/>
      <c r="E36" s="138">
        <v>0</v>
      </c>
      <c r="F36" s="139"/>
      <c r="G36" s="139">
        <v>0</v>
      </c>
      <c r="H36" s="273">
        <v>0</v>
      </c>
      <c r="I36" s="139">
        <v>0</v>
      </c>
      <c r="J36" s="139"/>
      <c r="K36" s="139">
        <v>0</v>
      </c>
      <c r="L36" s="153"/>
      <c r="M36" s="139"/>
      <c r="N36" s="139"/>
      <c r="O36" s="139">
        <v>0</v>
      </c>
      <c r="P36" s="139">
        <v>0</v>
      </c>
      <c r="Q36" s="139">
        <v>0</v>
      </c>
      <c r="R36" s="139">
        <f t="shared" si="1"/>
        <v>0</v>
      </c>
      <c r="S36" s="129"/>
    </row>
    <row r="37" spans="2:19" ht="18" customHeight="1">
      <c r="B37" s="129"/>
      <c r="C37" s="290" t="s">
        <v>379</v>
      </c>
      <c r="D37" s="128"/>
      <c r="E37" s="138">
        <v>512286</v>
      </c>
      <c r="F37" s="139">
        <v>212956</v>
      </c>
      <c r="G37" s="139">
        <v>192472</v>
      </c>
      <c r="H37" s="273">
        <v>0</v>
      </c>
      <c r="I37" s="139">
        <v>169281</v>
      </c>
      <c r="J37" s="139">
        <v>126529</v>
      </c>
      <c r="K37" s="139">
        <v>65237</v>
      </c>
      <c r="L37" s="153">
        <v>42757</v>
      </c>
      <c r="M37" s="139">
        <v>113793</v>
      </c>
      <c r="N37" s="139"/>
      <c r="O37" s="139">
        <v>21569</v>
      </c>
      <c r="P37" s="139">
        <v>23550</v>
      </c>
      <c r="Q37" s="139">
        <v>170117</v>
      </c>
      <c r="R37" s="139">
        <f t="shared" si="1"/>
        <v>1650547</v>
      </c>
      <c r="S37" s="129"/>
    </row>
    <row r="38" spans="2:19" ht="18" customHeight="1">
      <c r="B38" s="129"/>
      <c r="C38" s="290" t="s">
        <v>380</v>
      </c>
      <c r="D38" s="128"/>
      <c r="E38" s="138">
        <v>20625</v>
      </c>
      <c r="F38" s="139">
        <v>0</v>
      </c>
      <c r="G38" s="139">
        <v>25519</v>
      </c>
      <c r="H38" s="273"/>
      <c r="I38" s="139">
        <v>6782</v>
      </c>
      <c r="J38" s="139"/>
      <c r="K38" s="139">
        <v>49183</v>
      </c>
      <c r="L38" s="153">
        <v>0</v>
      </c>
      <c r="M38" s="139">
        <v>322</v>
      </c>
      <c r="N38" s="139"/>
      <c r="O38" s="139"/>
      <c r="P38" s="139"/>
      <c r="Q38" s="139">
        <v>2054</v>
      </c>
      <c r="R38" s="139">
        <f t="shared" si="1"/>
        <v>104485</v>
      </c>
      <c r="S38" s="129"/>
    </row>
    <row r="39" spans="2:19" ht="18" customHeight="1">
      <c r="B39" s="129"/>
      <c r="C39" s="290" t="s">
        <v>381</v>
      </c>
      <c r="D39" s="128"/>
      <c r="E39" s="138">
        <v>0</v>
      </c>
      <c r="F39" s="139">
        <v>350000</v>
      </c>
      <c r="G39" s="139">
        <v>0</v>
      </c>
      <c r="H39" s="273">
        <v>0</v>
      </c>
      <c r="I39" s="139">
        <v>450000</v>
      </c>
      <c r="J39" s="139">
        <v>380000</v>
      </c>
      <c r="K39" s="139">
        <v>0</v>
      </c>
      <c r="L39" s="153"/>
      <c r="M39" s="139"/>
      <c r="N39" s="139"/>
      <c r="O39" s="139">
        <v>0</v>
      </c>
      <c r="P39" s="139">
        <v>0</v>
      </c>
      <c r="Q39" s="139">
        <v>0</v>
      </c>
      <c r="R39" s="139">
        <f>SUM(E39:Q39)</f>
        <v>1180000</v>
      </c>
      <c r="S39" s="129"/>
    </row>
    <row r="40" spans="2:19" ht="18" customHeight="1">
      <c r="B40" s="129"/>
      <c r="C40" s="290" t="s">
        <v>382</v>
      </c>
      <c r="D40" s="128"/>
      <c r="E40" s="138">
        <v>1271586</v>
      </c>
      <c r="F40" s="139">
        <v>776441</v>
      </c>
      <c r="G40" s="139">
        <v>594050</v>
      </c>
      <c r="H40" s="273">
        <v>0</v>
      </c>
      <c r="I40" s="139">
        <v>306536</v>
      </c>
      <c r="J40" s="139">
        <v>127570</v>
      </c>
      <c r="K40" s="139">
        <v>134219</v>
      </c>
      <c r="L40" s="153">
        <v>36662</v>
      </c>
      <c r="M40" s="139">
        <v>453934</v>
      </c>
      <c r="N40" s="139"/>
      <c r="O40" s="139">
        <v>30745</v>
      </c>
      <c r="P40" s="139">
        <v>59901</v>
      </c>
      <c r="Q40" s="139">
        <v>288274</v>
      </c>
      <c r="R40" s="139">
        <f t="shared" si="1"/>
        <v>4079918</v>
      </c>
      <c r="S40" s="129"/>
    </row>
    <row r="41" spans="2:19" ht="18" customHeight="1">
      <c r="B41" s="152"/>
      <c r="C41" s="290" t="s">
        <v>383</v>
      </c>
      <c r="D41" s="128"/>
      <c r="E41" s="138">
        <v>75587</v>
      </c>
      <c r="F41" s="139">
        <v>1152</v>
      </c>
      <c r="G41" s="139">
        <v>26522</v>
      </c>
      <c r="H41" s="273">
        <v>0</v>
      </c>
      <c r="I41" s="139">
        <v>14420</v>
      </c>
      <c r="J41" s="139">
        <v>21995</v>
      </c>
      <c r="K41" s="139">
        <v>3951</v>
      </c>
      <c r="L41" s="153">
        <v>2397</v>
      </c>
      <c r="M41" s="139">
        <v>1000</v>
      </c>
      <c r="N41" s="139"/>
      <c r="O41" s="139">
        <v>64</v>
      </c>
      <c r="P41" s="139">
        <v>5277</v>
      </c>
      <c r="Q41" s="139">
        <v>13510</v>
      </c>
      <c r="R41" s="139">
        <f t="shared" si="1"/>
        <v>165875</v>
      </c>
      <c r="S41" s="129"/>
    </row>
    <row r="42" spans="2:19" ht="18" customHeight="1">
      <c r="B42" s="501" t="s">
        <v>384</v>
      </c>
      <c r="C42" s="490"/>
      <c r="D42" s="490"/>
      <c r="E42" s="491">
        <f aca="true" t="shared" si="6" ref="E42:Q42">E43-E44</f>
        <v>119276</v>
      </c>
      <c r="F42" s="492">
        <f t="shared" si="6"/>
        <v>999631</v>
      </c>
      <c r="G42" s="492">
        <f t="shared" si="6"/>
        <v>1939557</v>
      </c>
      <c r="H42" s="497">
        <f t="shared" si="6"/>
        <v>0</v>
      </c>
      <c r="I42" s="492">
        <f t="shared" si="6"/>
        <v>633164</v>
      </c>
      <c r="J42" s="492">
        <f t="shared" si="6"/>
        <v>303398</v>
      </c>
      <c r="K42" s="492">
        <f t="shared" si="6"/>
        <v>2790</v>
      </c>
      <c r="L42" s="492">
        <f t="shared" si="6"/>
        <v>774424</v>
      </c>
      <c r="M42" s="492">
        <f t="shared" si="6"/>
        <v>377267</v>
      </c>
      <c r="N42" s="492">
        <f t="shared" si="6"/>
        <v>0</v>
      </c>
      <c r="O42" s="492">
        <f t="shared" si="6"/>
        <v>147701</v>
      </c>
      <c r="P42" s="492">
        <f t="shared" si="6"/>
        <v>64856</v>
      </c>
      <c r="Q42" s="492">
        <f t="shared" si="6"/>
        <v>2062756</v>
      </c>
      <c r="R42" s="492">
        <f>SUM(E42:Q42)</f>
        <v>7424820</v>
      </c>
      <c r="S42" s="129"/>
    </row>
    <row r="43" spans="2:19" ht="18" customHeight="1">
      <c r="B43" s="129"/>
      <c r="C43" s="290" t="s">
        <v>385</v>
      </c>
      <c r="D43" s="128"/>
      <c r="E43" s="138">
        <v>1069381</v>
      </c>
      <c r="F43" s="139">
        <v>4558566</v>
      </c>
      <c r="G43" s="139">
        <v>5187657</v>
      </c>
      <c r="H43" s="273">
        <v>0</v>
      </c>
      <c r="I43" s="139">
        <v>2108263</v>
      </c>
      <c r="J43" s="139">
        <v>3187927</v>
      </c>
      <c r="K43" s="139">
        <v>7928</v>
      </c>
      <c r="L43" s="153">
        <v>1155471</v>
      </c>
      <c r="M43" s="139">
        <v>3753563</v>
      </c>
      <c r="N43" s="139"/>
      <c r="O43" s="139">
        <v>215769</v>
      </c>
      <c r="P43" s="139">
        <v>244437</v>
      </c>
      <c r="Q43" s="139">
        <v>5086833</v>
      </c>
      <c r="R43" s="139">
        <f>SUM(E43:Q43)</f>
        <v>26575795</v>
      </c>
      <c r="S43" s="129"/>
    </row>
    <row r="44" spans="2:19" ht="18" customHeight="1">
      <c r="B44" s="129"/>
      <c r="C44" s="290" t="s">
        <v>386</v>
      </c>
      <c r="D44" s="128"/>
      <c r="E44" s="138">
        <v>950105</v>
      </c>
      <c r="F44" s="139">
        <v>3558935</v>
      </c>
      <c r="G44" s="139">
        <v>3248100</v>
      </c>
      <c r="H44" s="273"/>
      <c r="I44" s="139">
        <v>1475099</v>
      </c>
      <c r="J44" s="139">
        <v>2884529</v>
      </c>
      <c r="K44" s="139">
        <v>5138</v>
      </c>
      <c r="L44" s="153">
        <v>381047</v>
      </c>
      <c r="M44" s="139">
        <v>3376296</v>
      </c>
      <c r="N44" s="139"/>
      <c r="O44" s="139">
        <v>68068</v>
      </c>
      <c r="P44" s="139">
        <v>179581</v>
      </c>
      <c r="Q44" s="139">
        <v>3024077</v>
      </c>
      <c r="R44" s="139">
        <f>SUM(E44:Q44)</f>
        <v>19150975</v>
      </c>
      <c r="S44" s="129"/>
    </row>
    <row r="45" spans="2:19" ht="18" customHeight="1">
      <c r="B45" s="502" t="s">
        <v>387</v>
      </c>
      <c r="C45" s="490"/>
      <c r="D45" s="490"/>
      <c r="E45" s="491">
        <f>E24+E32+E42</f>
        <v>18011837</v>
      </c>
      <c r="F45" s="492">
        <f aca="true" t="shared" si="7" ref="F45:Q45">F24+F32+F42</f>
        <v>5667629</v>
      </c>
      <c r="G45" s="492">
        <f t="shared" si="7"/>
        <v>8924550</v>
      </c>
      <c r="H45" s="497">
        <f t="shared" si="7"/>
        <v>0</v>
      </c>
      <c r="I45" s="492">
        <f t="shared" si="7"/>
        <v>8196840</v>
      </c>
      <c r="J45" s="492">
        <f t="shared" si="7"/>
        <v>3686486</v>
      </c>
      <c r="K45" s="492">
        <f t="shared" si="7"/>
        <v>593717</v>
      </c>
      <c r="L45" s="498">
        <f t="shared" si="7"/>
        <v>2007248</v>
      </c>
      <c r="M45" s="492">
        <f t="shared" si="7"/>
        <v>3343645</v>
      </c>
      <c r="N45" s="492">
        <f t="shared" si="7"/>
        <v>0</v>
      </c>
      <c r="O45" s="492">
        <f t="shared" si="7"/>
        <v>809139</v>
      </c>
      <c r="P45" s="492">
        <f t="shared" si="7"/>
        <v>506147</v>
      </c>
      <c r="Q45" s="492">
        <f t="shared" si="7"/>
        <v>6504372</v>
      </c>
      <c r="R45" s="492">
        <f>SUM(E45:Q45)</f>
        <v>58251610</v>
      </c>
      <c r="S45" s="129"/>
    </row>
    <row r="46" spans="2:19" ht="18" customHeight="1">
      <c r="B46" s="501" t="s">
        <v>390</v>
      </c>
      <c r="C46" s="490"/>
      <c r="D46" s="490"/>
      <c r="E46" s="491">
        <f>SUM(E47:E50)</f>
        <v>16317954</v>
      </c>
      <c r="F46" s="492">
        <f aca="true" t="shared" si="8" ref="F46:Q46">SUM(F47:F50)</f>
        <v>821818</v>
      </c>
      <c r="G46" s="492">
        <f t="shared" si="8"/>
        <v>5937816</v>
      </c>
      <c r="H46" s="497">
        <f t="shared" si="8"/>
        <v>0</v>
      </c>
      <c r="I46" s="492">
        <f t="shared" si="8"/>
        <v>7142911</v>
      </c>
      <c r="J46" s="492">
        <f t="shared" si="8"/>
        <v>200856</v>
      </c>
      <c r="K46" s="492">
        <f t="shared" si="8"/>
        <v>3535824</v>
      </c>
      <c r="L46" s="498">
        <f t="shared" si="8"/>
        <v>350796</v>
      </c>
      <c r="M46" s="492">
        <f t="shared" si="8"/>
        <v>168333</v>
      </c>
      <c r="N46" s="492">
        <f t="shared" si="8"/>
        <v>0</v>
      </c>
      <c r="O46" s="492">
        <f t="shared" si="8"/>
        <v>15863</v>
      </c>
      <c r="P46" s="492">
        <f t="shared" si="8"/>
        <v>9110</v>
      </c>
      <c r="Q46" s="492">
        <f t="shared" si="8"/>
        <v>906775</v>
      </c>
      <c r="R46" s="492">
        <f t="shared" si="1"/>
        <v>35408056</v>
      </c>
      <c r="S46" s="129"/>
    </row>
    <row r="47" spans="2:19" ht="18" customHeight="1">
      <c r="B47" s="129"/>
      <c r="D47" s="141" t="s">
        <v>141</v>
      </c>
      <c r="E47" s="154">
        <v>110619</v>
      </c>
      <c r="F47" s="155">
        <v>78266</v>
      </c>
      <c r="G47" s="155">
        <v>40021</v>
      </c>
      <c r="H47" s="274">
        <v>0</v>
      </c>
      <c r="I47" s="155">
        <v>257318</v>
      </c>
      <c r="J47" s="155">
        <v>5586</v>
      </c>
      <c r="K47" s="155">
        <v>2908028</v>
      </c>
      <c r="L47" s="146">
        <v>55585</v>
      </c>
      <c r="M47" s="155">
        <v>49204</v>
      </c>
      <c r="N47" s="155"/>
      <c r="O47" s="155">
        <v>15863</v>
      </c>
      <c r="P47" s="155">
        <v>9110</v>
      </c>
      <c r="Q47" s="155">
        <v>47194</v>
      </c>
      <c r="R47" s="155">
        <f t="shared" si="1"/>
        <v>3576794</v>
      </c>
      <c r="S47" s="129"/>
    </row>
    <row r="48" spans="2:19" ht="18" customHeight="1">
      <c r="B48" s="129"/>
      <c r="D48" s="141" t="s">
        <v>142</v>
      </c>
      <c r="E48" s="154">
        <v>0</v>
      </c>
      <c r="F48" s="155">
        <v>0</v>
      </c>
      <c r="G48" s="155">
        <v>0</v>
      </c>
      <c r="H48" s="274">
        <v>0</v>
      </c>
      <c r="I48" s="155">
        <v>0</v>
      </c>
      <c r="J48" s="155">
        <v>0</v>
      </c>
      <c r="K48" s="155">
        <v>0</v>
      </c>
      <c r="L48" s="146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28</v>
      </c>
      <c r="R48" s="155">
        <f t="shared" si="1"/>
        <v>28</v>
      </c>
      <c r="S48" s="129"/>
    </row>
    <row r="49" spans="2:19" ht="18" customHeight="1">
      <c r="B49" s="129"/>
      <c r="D49" s="141" t="s">
        <v>143</v>
      </c>
      <c r="E49" s="154">
        <v>16161035</v>
      </c>
      <c r="F49" s="155">
        <v>587500</v>
      </c>
      <c r="G49" s="155">
        <v>5844903</v>
      </c>
      <c r="H49" s="274">
        <v>0</v>
      </c>
      <c r="I49" s="155">
        <v>6876106</v>
      </c>
      <c r="J49" s="155">
        <v>195070</v>
      </c>
      <c r="K49" s="155">
        <v>540507</v>
      </c>
      <c r="L49" s="146">
        <v>293011</v>
      </c>
      <c r="M49" s="155">
        <v>19129</v>
      </c>
      <c r="N49" s="155">
        <v>0</v>
      </c>
      <c r="O49" s="155">
        <v>0</v>
      </c>
      <c r="P49" s="155">
        <v>0</v>
      </c>
      <c r="Q49" s="155">
        <v>705059</v>
      </c>
      <c r="R49" s="155">
        <f t="shared" si="1"/>
        <v>31222320</v>
      </c>
      <c r="S49" s="129"/>
    </row>
    <row r="50" spans="2:19" ht="18" customHeight="1">
      <c r="B50" s="129"/>
      <c r="C50" s="128"/>
      <c r="D50" s="128" t="s">
        <v>144</v>
      </c>
      <c r="E50" s="138">
        <v>46300</v>
      </c>
      <c r="F50" s="139">
        <v>156052</v>
      </c>
      <c r="G50" s="139">
        <v>52892</v>
      </c>
      <c r="H50" s="273">
        <v>0</v>
      </c>
      <c r="I50" s="139">
        <v>9487</v>
      </c>
      <c r="J50" s="139">
        <v>200</v>
      </c>
      <c r="K50" s="139">
        <v>87289</v>
      </c>
      <c r="L50" s="150">
        <v>2200</v>
      </c>
      <c r="M50" s="139">
        <v>100000</v>
      </c>
      <c r="N50" s="139">
        <v>0</v>
      </c>
      <c r="O50" s="139">
        <v>0</v>
      </c>
      <c r="P50" s="139">
        <v>0</v>
      </c>
      <c r="Q50" s="139">
        <v>154494</v>
      </c>
      <c r="R50" s="139">
        <f aca="true" t="shared" si="9" ref="R50:R68">SUM(E50:Q50)</f>
        <v>608914</v>
      </c>
      <c r="S50" s="129"/>
    </row>
    <row r="51" spans="2:19" ht="18" customHeight="1">
      <c r="B51" s="501" t="s">
        <v>391</v>
      </c>
      <c r="C51" s="490"/>
      <c r="D51" s="490"/>
      <c r="E51" s="491">
        <f>E52+E58</f>
        <v>-1840644</v>
      </c>
      <c r="F51" s="492">
        <f>F52+F58</f>
        <v>-157965</v>
      </c>
      <c r="G51" s="492">
        <f aca="true" t="shared" si="10" ref="G51:Q51">G52+G58</f>
        <v>-4267209</v>
      </c>
      <c r="H51" s="497"/>
      <c r="I51" s="492">
        <f t="shared" si="10"/>
        <v>-8576131</v>
      </c>
      <c r="J51" s="492">
        <f t="shared" si="10"/>
        <v>82390</v>
      </c>
      <c r="K51" s="492">
        <f t="shared" si="10"/>
        <v>-953876</v>
      </c>
      <c r="L51" s="498">
        <f t="shared" si="10"/>
        <v>-456659</v>
      </c>
      <c r="M51" s="492">
        <f t="shared" si="10"/>
        <v>-54674</v>
      </c>
      <c r="N51" s="492">
        <f t="shared" si="10"/>
        <v>0</v>
      </c>
      <c r="O51" s="492">
        <f t="shared" si="10"/>
        <v>491853</v>
      </c>
      <c r="P51" s="492">
        <f t="shared" si="10"/>
        <v>111452</v>
      </c>
      <c r="Q51" s="492">
        <f t="shared" si="10"/>
        <v>1620989</v>
      </c>
      <c r="R51" s="492">
        <f t="shared" si="9"/>
        <v>-14000474</v>
      </c>
      <c r="S51" s="129"/>
    </row>
    <row r="52" spans="2:19" ht="18" customHeight="1">
      <c r="B52" s="500"/>
      <c r="C52" s="503" t="s">
        <v>277</v>
      </c>
      <c r="D52" s="504"/>
      <c r="E52" s="505">
        <f>E53+E54+E55+E56+E57</f>
        <v>0</v>
      </c>
      <c r="F52" s="506">
        <f>F53+F54+F55+F56+F57</f>
        <v>1689051</v>
      </c>
      <c r="G52" s="507">
        <f aca="true" t="shared" si="11" ref="G52:Q52">G53+G54+G55+G56+G57</f>
        <v>18842</v>
      </c>
      <c r="H52" s="508"/>
      <c r="I52" s="507">
        <f t="shared" si="11"/>
        <v>494469</v>
      </c>
      <c r="J52" s="507">
        <f t="shared" si="11"/>
        <v>2782936</v>
      </c>
      <c r="K52" s="507">
        <v>17778</v>
      </c>
      <c r="L52" s="509">
        <f t="shared" si="11"/>
        <v>253329</v>
      </c>
      <c r="M52" s="507">
        <f t="shared" si="11"/>
        <v>1085633</v>
      </c>
      <c r="N52" s="507">
        <f t="shared" si="11"/>
        <v>0</v>
      </c>
      <c r="O52" s="507">
        <f t="shared" si="11"/>
        <v>468348</v>
      </c>
      <c r="P52" s="507">
        <f t="shared" si="11"/>
        <v>964405</v>
      </c>
      <c r="Q52" s="507">
        <f t="shared" si="11"/>
        <v>126408</v>
      </c>
      <c r="R52" s="507">
        <f t="shared" si="9"/>
        <v>7901199</v>
      </c>
      <c r="S52" s="129"/>
    </row>
    <row r="53" spans="2:19" ht="18" customHeight="1">
      <c r="B53" s="129"/>
      <c r="D53" s="141" t="s">
        <v>145</v>
      </c>
      <c r="E53" s="154">
        <v>0</v>
      </c>
      <c r="F53" s="155">
        <v>46876</v>
      </c>
      <c r="G53" s="155"/>
      <c r="H53" s="274">
        <v>0</v>
      </c>
      <c r="I53" s="155">
        <v>0</v>
      </c>
      <c r="J53" s="155">
        <v>132360</v>
      </c>
      <c r="K53" s="155">
        <v>15983</v>
      </c>
      <c r="L53" s="146">
        <v>194634</v>
      </c>
      <c r="M53" s="155">
        <v>90093</v>
      </c>
      <c r="N53" s="155"/>
      <c r="O53" s="155"/>
      <c r="P53" s="155">
        <v>105997</v>
      </c>
      <c r="Q53" s="155">
        <v>212</v>
      </c>
      <c r="R53" s="155">
        <f t="shared" si="9"/>
        <v>586155</v>
      </c>
      <c r="S53" s="129"/>
    </row>
    <row r="54" spans="2:19" ht="18" customHeight="1">
      <c r="B54" s="129"/>
      <c r="D54" s="156" t="s">
        <v>255</v>
      </c>
      <c r="E54" s="154">
        <v>0</v>
      </c>
      <c r="F54" s="155">
        <v>2008</v>
      </c>
      <c r="G54" s="155"/>
      <c r="H54" s="274">
        <v>0</v>
      </c>
      <c r="I54" s="155">
        <v>182248</v>
      </c>
      <c r="J54" s="155">
        <v>34604</v>
      </c>
      <c r="K54" s="155">
        <v>0</v>
      </c>
      <c r="L54" s="146">
        <v>0</v>
      </c>
      <c r="M54" s="155"/>
      <c r="N54" s="155"/>
      <c r="O54" s="155">
        <v>0</v>
      </c>
      <c r="P54" s="155">
        <v>43500</v>
      </c>
      <c r="Q54" s="155">
        <v>2697</v>
      </c>
      <c r="R54" s="155">
        <f t="shared" si="9"/>
        <v>265057</v>
      </c>
      <c r="S54" s="129"/>
    </row>
    <row r="55" spans="2:19" ht="18" customHeight="1">
      <c r="B55" s="129"/>
      <c r="D55" s="141" t="s">
        <v>146</v>
      </c>
      <c r="E55" s="154">
        <v>0</v>
      </c>
      <c r="F55" s="155">
        <v>53395</v>
      </c>
      <c r="G55" s="155">
        <v>0</v>
      </c>
      <c r="H55" s="274">
        <v>0</v>
      </c>
      <c r="I55" s="155">
        <v>0</v>
      </c>
      <c r="J55" s="155">
        <v>0</v>
      </c>
      <c r="K55" s="155">
        <v>0</v>
      </c>
      <c r="L55" s="146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f t="shared" si="9"/>
        <v>53395</v>
      </c>
      <c r="S55" s="129"/>
    </row>
    <row r="56" spans="2:19" ht="18" customHeight="1">
      <c r="B56" s="129"/>
      <c r="D56" s="141" t="s">
        <v>147</v>
      </c>
      <c r="E56" s="154">
        <v>0</v>
      </c>
      <c r="F56" s="155">
        <v>0</v>
      </c>
      <c r="G56" s="155">
        <v>0</v>
      </c>
      <c r="H56" s="274">
        <v>0</v>
      </c>
      <c r="I56" s="155">
        <v>0</v>
      </c>
      <c r="J56" s="155">
        <v>0</v>
      </c>
      <c r="K56" s="155">
        <v>0</v>
      </c>
      <c r="L56" s="146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f t="shared" si="9"/>
        <v>0</v>
      </c>
      <c r="S56" s="129"/>
    </row>
    <row r="57" spans="2:19" ht="18" customHeight="1">
      <c r="B57" s="129"/>
      <c r="C57" s="128"/>
      <c r="D57" s="128" t="s">
        <v>148</v>
      </c>
      <c r="E57" s="138">
        <v>0</v>
      </c>
      <c r="F57" s="139">
        <v>1586772</v>
      </c>
      <c r="G57" s="139">
        <v>18842</v>
      </c>
      <c r="H57" s="273">
        <v>0</v>
      </c>
      <c r="I57" s="139">
        <v>312221</v>
      </c>
      <c r="J57" s="139">
        <v>2615972</v>
      </c>
      <c r="K57" s="139">
        <v>1795</v>
      </c>
      <c r="L57" s="150">
        <v>58695</v>
      </c>
      <c r="M57" s="139">
        <v>995540</v>
      </c>
      <c r="N57" s="139"/>
      <c r="O57" s="139">
        <v>468348</v>
      </c>
      <c r="P57" s="139">
        <v>814908</v>
      </c>
      <c r="Q57" s="139">
        <v>123499</v>
      </c>
      <c r="R57" s="139">
        <f t="shared" si="9"/>
        <v>6996592</v>
      </c>
      <c r="S57" s="129"/>
    </row>
    <row r="58" spans="2:19" ht="18" customHeight="1">
      <c r="B58" s="500"/>
      <c r="C58" s="503" t="s">
        <v>278</v>
      </c>
      <c r="D58" s="504"/>
      <c r="E58" s="505">
        <f>E59+E60+E61+E62+E63-E64</f>
        <v>-1840644</v>
      </c>
      <c r="F58" s="507">
        <f aca="true" t="shared" si="12" ref="F58:Q58">F59+F60+F61+F62+F63-F64</f>
        <v>-1847016</v>
      </c>
      <c r="G58" s="507">
        <f t="shared" si="12"/>
        <v>-4286051</v>
      </c>
      <c r="H58" s="508"/>
      <c r="I58" s="507">
        <f t="shared" si="12"/>
        <v>-9070600</v>
      </c>
      <c r="J58" s="507">
        <f t="shared" si="12"/>
        <v>-2700546</v>
      </c>
      <c r="K58" s="507">
        <f t="shared" si="12"/>
        <v>-971654</v>
      </c>
      <c r="L58" s="509">
        <f t="shared" si="12"/>
        <v>-709988</v>
      </c>
      <c r="M58" s="507">
        <f t="shared" si="12"/>
        <v>-1140307</v>
      </c>
      <c r="N58" s="507">
        <f t="shared" si="12"/>
        <v>0</v>
      </c>
      <c r="O58" s="507">
        <f t="shared" si="12"/>
        <v>23505</v>
      </c>
      <c r="P58" s="507">
        <f t="shared" si="12"/>
        <v>-852953</v>
      </c>
      <c r="Q58" s="507">
        <f t="shared" si="12"/>
        <v>1494581</v>
      </c>
      <c r="R58" s="507">
        <f t="shared" si="9"/>
        <v>-21901673</v>
      </c>
      <c r="S58" s="129"/>
    </row>
    <row r="59" spans="2:19" ht="18" customHeight="1">
      <c r="B59" s="129"/>
      <c r="D59" s="141" t="s">
        <v>149</v>
      </c>
      <c r="E59" s="154">
        <v>0</v>
      </c>
      <c r="F59" s="155">
        <v>0</v>
      </c>
      <c r="G59" s="155">
        <v>0</v>
      </c>
      <c r="H59" s="274">
        <v>0</v>
      </c>
      <c r="I59" s="155">
        <v>0</v>
      </c>
      <c r="J59" s="155">
        <v>0</v>
      </c>
      <c r="K59" s="155">
        <v>0</v>
      </c>
      <c r="L59" s="146">
        <v>0</v>
      </c>
      <c r="M59" s="155">
        <v>10213</v>
      </c>
      <c r="N59" s="155"/>
      <c r="O59" s="155">
        <v>30000</v>
      </c>
      <c r="P59" s="155">
        <v>0</v>
      </c>
      <c r="Q59" s="155"/>
      <c r="R59" s="155">
        <f t="shared" si="9"/>
        <v>40213</v>
      </c>
      <c r="S59" s="129"/>
    </row>
    <row r="60" spans="2:19" ht="18" customHeight="1">
      <c r="B60" s="129"/>
      <c r="D60" s="141" t="s">
        <v>150</v>
      </c>
      <c r="E60" s="154">
        <v>0</v>
      </c>
      <c r="F60" s="155">
        <v>0</v>
      </c>
      <c r="G60" s="155">
        <v>0</v>
      </c>
      <c r="H60" s="274">
        <v>0</v>
      </c>
      <c r="I60" s="155">
        <v>0</v>
      </c>
      <c r="J60" s="155">
        <v>0</v>
      </c>
      <c r="K60" s="155">
        <v>0</v>
      </c>
      <c r="L60" s="146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f t="shared" si="9"/>
        <v>0</v>
      </c>
      <c r="S60" s="129"/>
    </row>
    <row r="61" spans="2:19" ht="18" customHeight="1">
      <c r="B61" s="129"/>
      <c r="D61" s="141" t="s">
        <v>151</v>
      </c>
      <c r="E61" s="154">
        <v>0</v>
      </c>
      <c r="F61" s="155">
        <v>0</v>
      </c>
      <c r="G61" s="155">
        <v>0</v>
      </c>
      <c r="H61" s="274">
        <v>0</v>
      </c>
      <c r="I61" s="155">
        <v>0</v>
      </c>
      <c r="J61" s="155">
        <v>0</v>
      </c>
      <c r="K61" s="155">
        <v>0</v>
      </c>
      <c r="L61" s="146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f t="shared" si="9"/>
        <v>0</v>
      </c>
      <c r="S61" s="129"/>
    </row>
    <row r="62" spans="2:19" ht="18" customHeight="1">
      <c r="B62" s="129"/>
      <c r="D62" s="141" t="s">
        <v>152</v>
      </c>
      <c r="E62" s="154">
        <v>0</v>
      </c>
      <c r="F62" s="155">
        <v>0</v>
      </c>
      <c r="G62" s="155">
        <v>0</v>
      </c>
      <c r="H62" s="274">
        <v>0</v>
      </c>
      <c r="I62" s="155">
        <v>0</v>
      </c>
      <c r="J62" s="155">
        <v>0</v>
      </c>
      <c r="K62" s="155">
        <v>0</v>
      </c>
      <c r="L62" s="146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f t="shared" si="9"/>
        <v>0</v>
      </c>
      <c r="S62" s="129"/>
    </row>
    <row r="63" spans="2:19" ht="18" customHeight="1">
      <c r="B63" s="129"/>
      <c r="D63" s="141" t="s">
        <v>153</v>
      </c>
      <c r="E63" s="154">
        <v>0</v>
      </c>
      <c r="F63" s="155">
        <v>0</v>
      </c>
      <c r="G63" s="155">
        <v>0</v>
      </c>
      <c r="H63" s="274">
        <v>0</v>
      </c>
      <c r="I63" s="155">
        <v>0</v>
      </c>
      <c r="J63" s="155">
        <v>0</v>
      </c>
      <c r="K63" s="155">
        <v>0</v>
      </c>
      <c r="L63" s="146">
        <v>0</v>
      </c>
      <c r="M63" s="155">
        <v>0</v>
      </c>
      <c r="N63" s="155">
        <v>0</v>
      </c>
      <c r="O63" s="155"/>
      <c r="P63" s="155">
        <v>0</v>
      </c>
      <c r="Q63" s="155">
        <v>1494581</v>
      </c>
      <c r="R63" s="155">
        <f t="shared" si="9"/>
        <v>1494581</v>
      </c>
      <c r="S63" s="129"/>
    </row>
    <row r="64" spans="2:19" ht="18" customHeight="1">
      <c r="B64" s="152"/>
      <c r="C64" s="128"/>
      <c r="D64" s="148" t="s">
        <v>227</v>
      </c>
      <c r="E64" s="138">
        <v>1840644</v>
      </c>
      <c r="F64" s="139">
        <v>1847016</v>
      </c>
      <c r="G64" s="139">
        <v>4286051</v>
      </c>
      <c r="H64" s="273">
        <v>0</v>
      </c>
      <c r="I64" s="139">
        <v>9070600</v>
      </c>
      <c r="J64" s="139">
        <v>2700546</v>
      </c>
      <c r="K64" s="139">
        <v>971654</v>
      </c>
      <c r="L64" s="150">
        <v>709988</v>
      </c>
      <c r="M64" s="139">
        <v>1150520</v>
      </c>
      <c r="N64" s="139">
        <v>0</v>
      </c>
      <c r="O64" s="139">
        <v>6495</v>
      </c>
      <c r="P64" s="139">
        <v>852953</v>
      </c>
      <c r="Q64" s="139"/>
      <c r="R64" s="139">
        <f t="shared" si="9"/>
        <v>23436467</v>
      </c>
      <c r="S64" s="129"/>
    </row>
    <row r="65" spans="2:19" ht="18" customHeight="1">
      <c r="B65" s="502" t="s">
        <v>392</v>
      </c>
      <c r="C65" s="490"/>
      <c r="D65" s="490"/>
      <c r="E65" s="491">
        <f>E46+E51</f>
        <v>14477310</v>
      </c>
      <c r="F65" s="492">
        <f>F46+F51</f>
        <v>663853</v>
      </c>
      <c r="G65" s="492">
        <f>G46+G51</f>
        <v>1670607</v>
      </c>
      <c r="H65" s="497"/>
      <c r="I65" s="492">
        <f aca="true" t="shared" si="13" ref="I65:Q65">I46+I51</f>
        <v>-1433220</v>
      </c>
      <c r="J65" s="492">
        <f t="shared" si="13"/>
        <v>283246</v>
      </c>
      <c r="K65" s="492">
        <f t="shared" si="13"/>
        <v>2581948</v>
      </c>
      <c r="L65" s="498">
        <f t="shared" si="13"/>
        <v>-105863</v>
      </c>
      <c r="M65" s="492">
        <f t="shared" si="13"/>
        <v>113659</v>
      </c>
      <c r="N65" s="492">
        <f t="shared" si="13"/>
        <v>0</v>
      </c>
      <c r="O65" s="492">
        <f t="shared" si="13"/>
        <v>507716</v>
      </c>
      <c r="P65" s="492">
        <f t="shared" si="13"/>
        <v>120562</v>
      </c>
      <c r="Q65" s="492">
        <f t="shared" si="13"/>
        <v>2527764</v>
      </c>
      <c r="R65" s="492">
        <f t="shared" si="9"/>
        <v>21407582</v>
      </c>
      <c r="S65" s="129"/>
    </row>
    <row r="66" spans="2:19" ht="18" customHeight="1">
      <c r="B66" s="502" t="s">
        <v>393</v>
      </c>
      <c r="C66" s="490"/>
      <c r="D66" s="490"/>
      <c r="E66" s="491">
        <f>E45+E65</f>
        <v>32489147</v>
      </c>
      <c r="F66" s="492">
        <f>F45+F65</f>
        <v>6331482</v>
      </c>
      <c r="G66" s="492">
        <f>G45+G65</f>
        <v>10595157</v>
      </c>
      <c r="H66" s="497"/>
      <c r="I66" s="492">
        <f aca="true" t="shared" si="14" ref="I66:Q66">I45+I65</f>
        <v>6763620</v>
      </c>
      <c r="J66" s="492">
        <f t="shared" si="14"/>
        <v>3969732</v>
      </c>
      <c r="K66" s="492">
        <f t="shared" si="14"/>
        <v>3175665</v>
      </c>
      <c r="L66" s="498">
        <f t="shared" si="14"/>
        <v>1901385</v>
      </c>
      <c r="M66" s="492">
        <f t="shared" si="14"/>
        <v>3457304</v>
      </c>
      <c r="N66" s="492">
        <f t="shared" si="14"/>
        <v>0</v>
      </c>
      <c r="O66" s="492">
        <f t="shared" si="14"/>
        <v>1316855</v>
      </c>
      <c r="P66" s="492">
        <f t="shared" si="14"/>
        <v>626709</v>
      </c>
      <c r="Q66" s="492">
        <f t="shared" si="14"/>
        <v>9032136</v>
      </c>
      <c r="R66" s="492">
        <f t="shared" si="9"/>
        <v>79659192</v>
      </c>
      <c r="S66" s="129"/>
    </row>
    <row r="67" spans="2:19" ht="18" customHeight="1">
      <c r="B67" s="292" t="s">
        <v>394</v>
      </c>
      <c r="C67" s="128"/>
      <c r="D67" s="128"/>
      <c r="E67" s="138">
        <v>0</v>
      </c>
      <c r="F67" s="139"/>
      <c r="G67" s="139">
        <v>0</v>
      </c>
      <c r="H67" s="273"/>
      <c r="I67" s="139">
        <v>164364</v>
      </c>
      <c r="J67" s="139">
        <v>0</v>
      </c>
      <c r="K67" s="139">
        <v>0</v>
      </c>
      <c r="L67" s="153"/>
      <c r="M67" s="139"/>
      <c r="N67" s="139">
        <v>0</v>
      </c>
      <c r="O67" s="139">
        <v>0</v>
      </c>
      <c r="P67" s="139">
        <v>0</v>
      </c>
      <c r="Q67" s="139">
        <v>0</v>
      </c>
      <c r="R67" s="139">
        <f t="shared" si="9"/>
        <v>164364</v>
      </c>
      <c r="S67" s="129"/>
    </row>
    <row r="68" spans="2:19" ht="18" customHeight="1" thickBot="1">
      <c r="B68" s="294" t="s">
        <v>395</v>
      </c>
      <c r="C68" s="132"/>
      <c r="D68" s="132"/>
      <c r="E68" s="157">
        <v>0</v>
      </c>
      <c r="F68" s="158"/>
      <c r="G68" s="158">
        <v>0</v>
      </c>
      <c r="H68" s="275"/>
      <c r="I68" s="158">
        <v>164364</v>
      </c>
      <c r="J68" s="158">
        <v>0</v>
      </c>
      <c r="K68" s="158">
        <v>0</v>
      </c>
      <c r="L68" s="159"/>
      <c r="M68" s="158"/>
      <c r="N68" s="158">
        <v>0</v>
      </c>
      <c r="O68" s="158">
        <v>0</v>
      </c>
      <c r="P68" s="158">
        <v>0</v>
      </c>
      <c r="Q68" s="158">
        <v>0</v>
      </c>
      <c r="R68" s="158">
        <f t="shared" si="9"/>
        <v>164364</v>
      </c>
      <c r="S68" s="129"/>
    </row>
    <row r="70" spans="4:20" ht="17.25">
      <c r="D70" s="251"/>
      <c r="E70" s="140" t="b">
        <f aca="true" t="shared" si="15" ref="E70:R70">IF(E23=(E45+E65)="","Check!")</f>
        <v>0</v>
      </c>
      <c r="F70" s="140" t="b">
        <f t="shared" si="15"/>
        <v>0</v>
      </c>
      <c r="G70" s="140" t="b">
        <f t="shared" si="15"/>
        <v>0</v>
      </c>
      <c r="H70" s="140" t="b">
        <f t="shared" si="15"/>
        <v>0</v>
      </c>
      <c r="I70" s="140" t="b">
        <f t="shared" si="15"/>
        <v>0</v>
      </c>
      <c r="J70" s="140" t="b">
        <f>IF(J23=(J45+J65)="","Check!")</f>
        <v>0</v>
      </c>
      <c r="K70" s="140" t="b">
        <f t="shared" si="15"/>
        <v>0</v>
      </c>
      <c r="L70" s="140" t="b">
        <f t="shared" si="15"/>
        <v>0</v>
      </c>
      <c r="M70" s="140" t="b">
        <f t="shared" si="15"/>
        <v>0</v>
      </c>
      <c r="N70" s="140" t="b">
        <f t="shared" si="15"/>
        <v>0</v>
      </c>
      <c r="O70" s="140" t="b">
        <f t="shared" si="15"/>
        <v>0</v>
      </c>
      <c r="P70" s="140" t="b">
        <f t="shared" si="15"/>
        <v>0</v>
      </c>
      <c r="Q70" s="140" t="b">
        <f t="shared" si="15"/>
        <v>0</v>
      </c>
      <c r="R70" s="140" t="b">
        <f t="shared" si="15"/>
        <v>0</v>
      </c>
      <c r="S70" s="140"/>
      <c r="T70" s="140"/>
    </row>
    <row r="81" ht="17.25">
      <c r="D81" s="140"/>
    </row>
  </sheetData>
  <sheetProtection/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0" zoomScaleNormal="65" zoomScalePageLayoutView="0" workbookViewId="0" topLeftCell="A1">
      <pane xSplit="4" ySplit="8" topLeftCell="E30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I24" sqref="I24"/>
    </sheetView>
  </sheetViews>
  <sheetFormatPr defaultColWidth="8.66015625" defaultRowHeight="18"/>
  <cols>
    <col min="1" max="1" width="1.66015625" style="188" customWidth="1"/>
    <col min="2" max="3" width="4.66015625" style="188" customWidth="1"/>
    <col min="4" max="4" width="20.66015625" style="188" customWidth="1"/>
    <col min="5" max="17" width="12.66015625" style="188" customWidth="1"/>
    <col min="18" max="18" width="13.16015625" style="188" customWidth="1"/>
    <col min="19" max="19" width="1.66015625" style="188" customWidth="1"/>
    <col min="20" max="20" width="2.66015625" style="188" customWidth="1"/>
    <col min="21" max="16384" width="8.66015625" style="188" customWidth="1"/>
  </cols>
  <sheetData>
    <row r="1" ht="27.75" customHeight="1">
      <c r="B1" s="187" t="s">
        <v>369</v>
      </c>
    </row>
    <row r="2" ht="27.75" customHeight="1"/>
    <row r="3" spans="2:18" ht="27.75" customHeight="1" thickBot="1">
      <c r="B3" s="189" t="s">
        <v>154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 t="s">
        <v>53</v>
      </c>
    </row>
    <row r="4" spans="2:19" ht="27.75" customHeight="1">
      <c r="B4" s="191"/>
      <c r="E4" s="64"/>
      <c r="F4" s="65"/>
      <c r="G4" s="65"/>
      <c r="H4" s="31"/>
      <c r="I4" s="65"/>
      <c r="J4" s="65"/>
      <c r="K4" s="65"/>
      <c r="L4" s="65"/>
      <c r="M4" s="65"/>
      <c r="N4" s="31"/>
      <c r="O4" s="65"/>
      <c r="P4" s="65"/>
      <c r="Q4" s="65"/>
      <c r="R4" s="134"/>
      <c r="S4" s="191"/>
    </row>
    <row r="5" spans="2:19" ht="27.75" customHeight="1">
      <c r="B5" s="191"/>
      <c r="D5" s="188" t="s">
        <v>54</v>
      </c>
      <c r="E5" s="66" t="s">
        <v>2</v>
      </c>
      <c r="F5" s="67" t="s">
        <v>3</v>
      </c>
      <c r="G5" s="67" t="s">
        <v>4</v>
      </c>
      <c r="H5" s="33" t="s">
        <v>5</v>
      </c>
      <c r="I5" s="67" t="s">
        <v>6</v>
      </c>
      <c r="J5" s="67" t="s">
        <v>7</v>
      </c>
      <c r="K5" s="67" t="s">
        <v>8</v>
      </c>
      <c r="L5" s="67" t="s">
        <v>213</v>
      </c>
      <c r="M5" s="67" t="s">
        <v>214</v>
      </c>
      <c r="N5" s="33" t="s">
        <v>215</v>
      </c>
      <c r="O5" s="67" t="s">
        <v>9</v>
      </c>
      <c r="P5" s="67" t="s">
        <v>216</v>
      </c>
      <c r="Q5" s="67" t="s">
        <v>10</v>
      </c>
      <c r="R5" s="134"/>
      <c r="S5" s="191"/>
    </row>
    <row r="6" spans="2:19" ht="27.75" customHeight="1">
      <c r="B6" s="191"/>
      <c r="E6" s="64"/>
      <c r="F6" s="65"/>
      <c r="G6" s="65"/>
      <c r="H6" s="422" t="s">
        <v>359</v>
      </c>
      <c r="I6" s="65"/>
      <c r="J6" s="65"/>
      <c r="K6" s="65"/>
      <c r="L6" s="65"/>
      <c r="M6" s="65"/>
      <c r="N6" s="295" t="s">
        <v>359</v>
      </c>
      <c r="O6" s="65"/>
      <c r="P6" s="65"/>
      <c r="Q6" s="65"/>
      <c r="R6" s="135" t="s">
        <v>11</v>
      </c>
      <c r="S6" s="191"/>
    </row>
    <row r="7" spans="2:19" ht="27.75" customHeight="1">
      <c r="B7" s="191"/>
      <c r="C7" s="188" t="s">
        <v>55</v>
      </c>
      <c r="E7" s="64" t="s">
        <v>405</v>
      </c>
      <c r="F7" s="65" t="s">
        <v>319</v>
      </c>
      <c r="G7" s="65"/>
      <c r="H7" s="422"/>
      <c r="I7" s="65"/>
      <c r="J7" s="65"/>
      <c r="K7" s="65" t="s">
        <v>319</v>
      </c>
      <c r="L7" s="68" t="s">
        <v>320</v>
      </c>
      <c r="M7" s="65" t="s">
        <v>321</v>
      </c>
      <c r="N7" s="49" t="s">
        <v>289</v>
      </c>
      <c r="O7" s="65" t="s">
        <v>13</v>
      </c>
      <c r="P7" s="65" t="s">
        <v>322</v>
      </c>
      <c r="Q7" s="65"/>
      <c r="R7" s="134"/>
      <c r="S7" s="191"/>
    </row>
    <row r="8" spans="2:19" ht="27.75" customHeight="1" thickBot="1">
      <c r="B8" s="192"/>
      <c r="C8" s="189"/>
      <c r="D8" s="193"/>
      <c r="E8" s="93" t="s">
        <v>323</v>
      </c>
      <c r="F8" s="72" t="s">
        <v>324</v>
      </c>
      <c r="G8" s="72" t="s">
        <v>14</v>
      </c>
      <c r="H8" s="420" t="s">
        <v>351</v>
      </c>
      <c r="I8" s="72" t="s">
        <v>284</v>
      </c>
      <c r="J8" s="72" t="s">
        <v>15</v>
      </c>
      <c r="K8" s="72" t="s">
        <v>16</v>
      </c>
      <c r="L8" s="72" t="s">
        <v>283</v>
      </c>
      <c r="M8" s="72" t="s">
        <v>326</v>
      </c>
      <c r="N8" s="71" t="s">
        <v>298</v>
      </c>
      <c r="O8" s="72" t="s">
        <v>56</v>
      </c>
      <c r="P8" s="72" t="s">
        <v>219</v>
      </c>
      <c r="Q8" s="72" t="s">
        <v>17</v>
      </c>
      <c r="R8" s="137"/>
      <c r="S8" s="191"/>
    </row>
    <row r="9" spans="2:19" ht="27.75" customHeight="1">
      <c r="B9" s="191"/>
      <c r="C9" s="194" t="s">
        <v>325</v>
      </c>
      <c r="D9" s="195"/>
      <c r="E9" s="196">
        <v>1482600</v>
      </c>
      <c r="F9" s="197">
        <v>782600</v>
      </c>
      <c r="G9" s="197">
        <v>409600</v>
      </c>
      <c r="H9" s="197">
        <v>0</v>
      </c>
      <c r="I9" s="197">
        <v>77000</v>
      </c>
      <c r="J9" s="197">
        <v>84300</v>
      </c>
      <c r="K9" s="197">
        <v>0</v>
      </c>
      <c r="L9" s="197">
        <v>0</v>
      </c>
      <c r="M9" s="197">
        <v>89200</v>
      </c>
      <c r="N9" s="197"/>
      <c r="O9" s="197">
        <v>21300</v>
      </c>
      <c r="P9" s="197">
        <v>84100</v>
      </c>
      <c r="Q9" s="197">
        <v>177000</v>
      </c>
      <c r="R9" s="197">
        <f>SUM(E9:Q9)</f>
        <v>3207700</v>
      </c>
      <c r="S9" s="191"/>
    </row>
    <row r="10" spans="2:19" ht="27.75" customHeight="1">
      <c r="B10" s="198" t="s">
        <v>88</v>
      </c>
      <c r="C10" s="194" t="s">
        <v>327</v>
      </c>
      <c r="D10" s="195"/>
      <c r="E10" s="196"/>
      <c r="F10" s="197">
        <v>231900</v>
      </c>
      <c r="G10" s="197">
        <v>0</v>
      </c>
      <c r="H10" s="197">
        <v>0</v>
      </c>
      <c r="I10" s="197">
        <v>362715</v>
      </c>
      <c r="J10" s="197">
        <v>0</v>
      </c>
      <c r="K10" s="197">
        <v>41865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f>SUM(E10:Q10)</f>
        <v>636480</v>
      </c>
      <c r="S10" s="191"/>
    </row>
    <row r="11" spans="2:19" ht="27.75" customHeight="1">
      <c r="B11" s="198" t="s">
        <v>155</v>
      </c>
      <c r="C11" s="194" t="s">
        <v>328</v>
      </c>
      <c r="D11" s="195"/>
      <c r="E11" s="196">
        <v>471922</v>
      </c>
      <c r="F11" s="197">
        <v>133024</v>
      </c>
      <c r="G11" s="197">
        <v>479168</v>
      </c>
      <c r="H11" s="197">
        <v>0</v>
      </c>
      <c r="I11" s="197">
        <v>50342</v>
      </c>
      <c r="J11" s="197">
        <v>211367</v>
      </c>
      <c r="K11" s="197">
        <v>0</v>
      </c>
      <c r="L11" s="197">
        <v>133695</v>
      </c>
      <c r="M11" s="197">
        <v>129757</v>
      </c>
      <c r="N11" s="197">
        <v>11962</v>
      </c>
      <c r="O11" s="197">
        <v>20227</v>
      </c>
      <c r="P11" s="197">
        <v>23487</v>
      </c>
      <c r="Q11" s="197">
        <v>143395</v>
      </c>
      <c r="R11" s="197">
        <f>SUM(E11:Q11)</f>
        <v>1808346</v>
      </c>
      <c r="S11" s="191"/>
    </row>
    <row r="12" spans="2:19" ht="27.75" customHeight="1">
      <c r="B12" s="191"/>
      <c r="C12" s="194" t="s">
        <v>329</v>
      </c>
      <c r="D12" s="195"/>
      <c r="E12" s="196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/>
      <c r="R12" s="197">
        <f aca="true" t="shared" si="0" ref="R12:R24">SUM(E12:Q12)</f>
        <v>0</v>
      </c>
      <c r="S12" s="191"/>
    </row>
    <row r="13" spans="2:19" ht="27.75" customHeight="1">
      <c r="B13" s="198" t="s">
        <v>156</v>
      </c>
      <c r="C13" s="194" t="s">
        <v>330</v>
      </c>
      <c r="D13" s="195"/>
      <c r="E13" s="196">
        <v>0</v>
      </c>
      <c r="F13" s="197"/>
      <c r="G13" s="197">
        <v>0</v>
      </c>
      <c r="H13" s="197">
        <v>0</v>
      </c>
      <c r="I13" s="197">
        <v>100000</v>
      </c>
      <c r="J13" s="197">
        <v>0</v>
      </c>
      <c r="K13" s="197">
        <v>0</v>
      </c>
      <c r="L13" s="197">
        <v>50526</v>
      </c>
      <c r="M13" s="197">
        <v>0</v>
      </c>
      <c r="N13" s="197">
        <v>0</v>
      </c>
      <c r="O13" s="197"/>
      <c r="P13" s="197">
        <v>0</v>
      </c>
      <c r="Q13" s="197">
        <v>0</v>
      </c>
      <c r="R13" s="197">
        <f t="shared" si="0"/>
        <v>150526</v>
      </c>
      <c r="S13" s="191"/>
    </row>
    <row r="14" spans="2:19" ht="27.75" customHeight="1">
      <c r="B14" s="191"/>
      <c r="C14" s="194" t="s">
        <v>331</v>
      </c>
      <c r="D14" s="195"/>
      <c r="E14" s="196"/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300000</v>
      </c>
      <c r="L14" s="197">
        <v>0</v>
      </c>
      <c r="M14" s="197"/>
      <c r="N14" s="197">
        <v>0</v>
      </c>
      <c r="O14" s="197">
        <v>0</v>
      </c>
      <c r="P14" s="197">
        <v>0</v>
      </c>
      <c r="Q14" s="197">
        <v>0</v>
      </c>
      <c r="R14" s="197">
        <f t="shared" si="0"/>
        <v>300000</v>
      </c>
      <c r="S14" s="191"/>
    </row>
    <row r="15" spans="2:19" ht="27.75" customHeight="1">
      <c r="B15" s="198" t="s">
        <v>157</v>
      </c>
      <c r="C15" s="194" t="s">
        <v>332</v>
      </c>
      <c r="D15" s="195"/>
      <c r="E15" s="196"/>
      <c r="F15" s="197">
        <v>41824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/>
      <c r="O15" s="197">
        <v>0</v>
      </c>
      <c r="P15" s="197">
        <v>1620</v>
      </c>
      <c r="Q15" s="197">
        <v>32168</v>
      </c>
      <c r="R15" s="197">
        <f t="shared" si="0"/>
        <v>75612</v>
      </c>
      <c r="S15" s="191"/>
    </row>
    <row r="16" spans="2:19" ht="27.75" customHeight="1">
      <c r="B16" s="191"/>
      <c r="C16" s="194" t="s">
        <v>333</v>
      </c>
      <c r="D16" s="195"/>
      <c r="E16" s="196"/>
      <c r="F16" s="197">
        <v>0</v>
      </c>
      <c r="G16" s="197">
        <v>4320</v>
      </c>
      <c r="H16" s="197">
        <v>0</v>
      </c>
      <c r="I16" s="197">
        <v>529</v>
      </c>
      <c r="J16" s="197"/>
      <c r="K16" s="197"/>
      <c r="L16" s="197">
        <v>0</v>
      </c>
      <c r="M16" s="197">
        <v>0</v>
      </c>
      <c r="N16" s="197">
        <v>0</v>
      </c>
      <c r="O16" s="197">
        <v>0</v>
      </c>
      <c r="P16" s="197"/>
      <c r="Q16" s="197">
        <v>2000</v>
      </c>
      <c r="R16" s="197">
        <f t="shared" si="0"/>
        <v>6849</v>
      </c>
      <c r="S16" s="191"/>
    </row>
    <row r="17" spans="2:19" ht="27.75" customHeight="1">
      <c r="B17" s="198" t="s">
        <v>126</v>
      </c>
      <c r="C17" s="194" t="s">
        <v>334</v>
      </c>
      <c r="D17" s="195"/>
      <c r="E17" s="196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f t="shared" si="0"/>
        <v>0</v>
      </c>
      <c r="S17" s="191"/>
    </row>
    <row r="18" spans="2:19" ht="27.75" customHeight="1">
      <c r="B18" s="191"/>
      <c r="C18" s="194" t="s">
        <v>335</v>
      </c>
      <c r="D18" s="195"/>
      <c r="E18" s="196">
        <v>1125</v>
      </c>
      <c r="F18" s="197">
        <v>245052</v>
      </c>
      <c r="G18" s="197">
        <v>15770</v>
      </c>
      <c r="H18" s="197">
        <v>6410</v>
      </c>
      <c r="I18" s="197">
        <v>550</v>
      </c>
      <c r="J18" s="197">
        <v>0</v>
      </c>
      <c r="K18" s="197"/>
      <c r="L18" s="197"/>
      <c r="M18" s="197">
        <v>0</v>
      </c>
      <c r="N18" s="197">
        <v>0</v>
      </c>
      <c r="O18" s="197">
        <v>0</v>
      </c>
      <c r="P18" s="197">
        <v>300</v>
      </c>
      <c r="Q18" s="197">
        <v>3000</v>
      </c>
      <c r="R18" s="197">
        <f t="shared" si="0"/>
        <v>272207</v>
      </c>
      <c r="S18" s="191"/>
    </row>
    <row r="19" spans="2:19" ht="27.75" customHeight="1">
      <c r="B19" s="198" t="s">
        <v>114</v>
      </c>
      <c r="C19" s="199" t="s">
        <v>158</v>
      </c>
      <c r="D19" s="195"/>
      <c r="E19" s="196">
        <v>0</v>
      </c>
      <c r="F19" s="197">
        <v>0</v>
      </c>
      <c r="G19" s="197">
        <v>0</v>
      </c>
      <c r="H19" s="197">
        <v>0</v>
      </c>
      <c r="I19" s="197"/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f t="shared" si="0"/>
        <v>0</v>
      </c>
      <c r="S19" s="191"/>
    </row>
    <row r="20" spans="2:19" ht="27.75" customHeight="1">
      <c r="B20" s="200"/>
      <c r="C20" s="201" t="s">
        <v>344</v>
      </c>
      <c r="D20" s="202"/>
      <c r="E20" s="203">
        <f>E9+E10+E11+E12+E13+E14+E15+E16+E17+E18-E19</f>
        <v>1955647</v>
      </c>
      <c r="F20" s="204">
        <f>F9+F10+F11+F12+F13+F14+F15+F16+F17+F18-F19</f>
        <v>1434400</v>
      </c>
      <c r="G20" s="204">
        <f>G9+G10+G11+G12+G13+G14+G15+G16+G17+G18-G19</f>
        <v>908858</v>
      </c>
      <c r="H20" s="204">
        <f aca="true" t="shared" si="1" ref="H20:Q20">H9+H10+H11+H12+H13+H14+H15+H16+H17+H18-H19</f>
        <v>6410</v>
      </c>
      <c r="I20" s="204">
        <f t="shared" si="1"/>
        <v>591136</v>
      </c>
      <c r="J20" s="204">
        <f t="shared" si="1"/>
        <v>295667</v>
      </c>
      <c r="K20" s="204">
        <f t="shared" si="1"/>
        <v>341865</v>
      </c>
      <c r="L20" s="204">
        <f t="shared" si="1"/>
        <v>184221</v>
      </c>
      <c r="M20" s="204">
        <f t="shared" si="1"/>
        <v>218957</v>
      </c>
      <c r="N20" s="204">
        <f t="shared" si="1"/>
        <v>11962</v>
      </c>
      <c r="O20" s="204">
        <f t="shared" si="1"/>
        <v>41527</v>
      </c>
      <c r="P20" s="204">
        <f t="shared" si="1"/>
        <v>109507</v>
      </c>
      <c r="Q20" s="204">
        <f t="shared" si="1"/>
        <v>357563</v>
      </c>
      <c r="R20" s="204">
        <f t="shared" si="0"/>
        <v>6457720</v>
      </c>
      <c r="S20" s="191"/>
    </row>
    <row r="21" spans="2:19" ht="27.75" customHeight="1">
      <c r="B21" s="191"/>
      <c r="C21" s="205" t="s">
        <v>336</v>
      </c>
      <c r="D21" s="195"/>
      <c r="E21" s="196">
        <v>1683989</v>
      </c>
      <c r="F21" s="197">
        <v>1136805</v>
      </c>
      <c r="G21" s="197">
        <v>594890</v>
      </c>
      <c r="H21" s="197">
        <v>0</v>
      </c>
      <c r="I21" s="197">
        <v>85167</v>
      </c>
      <c r="J21" s="197">
        <v>90698</v>
      </c>
      <c r="K21" s="197">
        <v>67570</v>
      </c>
      <c r="L21" s="197">
        <v>2376</v>
      </c>
      <c r="M21" s="197">
        <v>97965</v>
      </c>
      <c r="N21" s="197"/>
      <c r="O21" s="197">
        <v>24818</v>
      </c>
      <c r="P21" s="197">
        <v>100537</v>
      </c>
      <c r="Q21" s="421">
        <v>367391</v>
      </c>
      <c r="R21" s="197">
        <f t="shared" si="0"/>
        <v>4252206</v>
      </c>
      <c r="S21" s="191"/>
    </row>
    <row r="22" spans="2:19" ht="27.75" customHeight="1">
      <c r="B22" s="198" t="s">
        <v>159</v>
      </c>
      <c r="C22" s="199" t="s">
        <v>160</v>
      </c>
      <c r="D22" s="206" t="s">
        <v>337</v>
      </c>
      <c r="E22" s="196"/>
      <c r="F22" s="197">
        <v>28772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f t="shared" si="0"/>
        <v>28772</v>
      </c>
      <c r="S22" s="191"/>
    </row>
    <row r="23" spans="2:19" ht="27.75" customHeight="1">
      <c r="B23" s="198" t="s">
        <v>155</v>
      </c>
      <c r="C23" s="194" t="s">
        <v>338</v>
      </c>
      <c r="D23" s="195"/>
      <c r="E23" s="196">
        <v>938076</v>
      </c>
      <c r="F23" s="197">
        <v>174179</v>
      </c>
      <c r="G23" s="197">
        <v>785161</v>
      </c>
      <c r="H23" s="197">
        <v>6410</v>
      </c>
      <c r="I23" s="197">
        <v>616864</v>
      </c>
      <c r="J23" s="197">
        <v>357288</v>
      </c>
      <c r="K23" s="197">
        <v>62798</v>
      </c>
      <c r="L23" s="197">
        <v>181843</v>
      </c>
      <c r="M23" s="197">
        <v>239054</v>
      </c>
      <c r="N23" s="197">
        <v>11962</v>
      </c>
      <c r="O23" s="197">
        <v>27763</v>
      </c>
      <c r="P23" s="197">
        <v>28140</v>
      </c>
      <c r="Q23" s="197">
        <v>287142</v>
      </c>
      <c r="R23" s="197">
        <f t="shared" si="0"/>
        <v>3716680</v>
      </c>
      <c r="S23" s="191"/>
    </row>
    <row r="24" spans="2:20" ht="36" customHeight="1">
      <c r="B24" s="198" t="s">
        <v>156</v>
      </c>
      <c r="C24" s="556" t="s">
        <v>341</v>
      </c>
      <c r="D24" s="557"/>
      <c r="E24" s="207">
        <v>0</v>
      </c>
      <c r="F24" s="208">
        <v>0</v>
      </c>
      <c r="G24" s="208">
        <v>0</v>
      </c>
      <c r="H24" s="208">
        <v>0</v>
      </c>
      <c r="I24" s="208">
        <v>100000</v>
      </c>
      <c r="J24" s="208">
        <v>0</v>
      </c>
      <c r="K24" s="208">
        <v>0</v>
      </c>
      <c r="L24" s="208">
        <v>0</v>
      </c>
      <c r="M24" s="208">
        <v>50000</v>
      </c>
      <c r="N24" s="208">
        <v>0</v>
      </c>
      <c r="O24" s="208">
        <v>0</v>
      </c>
      <c r="P24" s="208">
        <v>0</v>
      </c>
      <c r="Q24" s="208">
        <v>0</v>
      </c>
      <c r="R24" s="197">
        <f t="shared" si="0"/>
        <v>150000</v>
      </c>
      <c r="S24" s="209"/>
      <c r="T24" s="210"/>
    </row>
    <row r="25" spans="2:19" ht="27.75" customHeight="1">
      <c r="B25" s="198" t="s">
        <v>161</v>
      </c>
      <c r="C25" s="194" t="s">
        <v>339</v>
      </c>
      <c r="D25" s="195"/>
      <c r="E25" s="196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f aca="true" t="shared" si="2" ref="R25:R33">SUM(E25:Q25)</f>
        <v>0</v>
      </c>
      <c r="S25" s="191"/>
    </row>
    <row r="26" spans="2:19" ht="27.75" customHeight="1">
      <c r="B26" s="198" t="s">
        <v>162</v>
      </c>
      <c r="C26" s="194" t="s">
        <v>340</v>
      </c>
      <c r="D26" s="195"/>
      <c r="E26" s="196">
        <v>13500</v>
      </c>
      <c r="F26" s="197">
        <v>309483</v>
      </c>
      <c r="G26" s="197">
        <v>57660</v>
      </c>
      <c r="H26" s="197">
        <v>0</v>
      </c>
      <c r="I26" s="197">
        <v>0</v>
      </c>
      <c r="J26" s="197">
        <v>4813</v>
      </c>
      <c r="K26" s="197">
        <v>7500</v>
      </c>
      <c r="L26" s="197">
        <v>0</v>
      </c>
      <c r="M26" s="197">
        <v>300</v>
      </c>
      <c r="N26" s="197">
        <v>0</v>
      </c>
      <c r="O26" s="197">
        <v>0</v>
      </c>
      <c r="P26" s="197">
        <v>0</v>
      </c>
      <c r="Q26" s="197">
        <v>2400</v>
      </c>
      <c r="R26" s="197">
        <f t="shared" si="2"/>
        <v>395656</v>
      </c>
      <c r="S26" s="191"/>
    </row>
    <row r="27" spans="2:19" ht="27.75" customHeight="1">
      <c r="B27" s="211"/>
      <c r="C27" s="201" t="s">
        <v>342</v>
      </c>
      <c r="D27" s="202"/>
      <c r="E27" s="203">
        <f>E21+E23+E24+E25+E26</f>
        <v>2635565</v>
      </c>
      <c r="F27" s="258">
        <f aca="true" t="shared" si="3" ref="F27:R27">F21+F23+F24+F25+F26</f>
        <v>1620467</v>
      </c>
      <c r="G27" s="258">
        <f t="shared" si="3"/>
        <v>1437711</v>
      </c>
      <c r="H27" s="258">
        <f t="shared" si="3"/>
        <v>6410</v>
      </c>
      <c r="I27" s="258">
        <f t="shared" si="3"/>
        <v>802031</v>
      </c>
      <c r="J27" s="258">
        <f t="shared" si="3"/>
        <v>452799</v>
      </c>
      <c r="K27" s="258">
        <f t="shared" si="3"/>
        <v>137868</v>
      </c>
      <c r="L27" s="258">
        <f t="shared" si="3"/>
        <v>184219</v>
      </c>
      <c r="M27" s="258">
        <f t="shared" si="3"/>
        <v>387319</v>
      </c>
      <c r="N27" s="258">
        <f t="shared" si="3"/>
        <v>11962</v>
      </c>
      <c r="O27" s="258">
        <f t="shared" si="3"/>
        <v>52581</v>
      </c>
      <c r="P27" s="258">
        <f t="shared" si="3"/>
        <v>128677</v>
      </c>
      <c r="Q27" s="258">
        <f t="shared" si="3"/>
        <v>656933</v>
      </c>
      <c r="R27" s="257">
        <f t="shared" si="3"/>
        <v>8514542</v>
      </c>
      <c r="S27" s="191"/>
    </row>
    <row r="28" spans="2:19" ht="27.75" customHeight="1">
      <c r="B28" s="212" t="s">
        <v>343</v>
      </c>
      <c r="C28" s="213"/>
      <c r="D28" s="213"/>
      <c r="E28" s="203">
        <f>IF((E27-E20)&lt;0,0,E27-E20)</f>
        <v>679918</v>
      </c>
      <c r="F28" s="204">
        <f aca="true" t="shared" si="4" ref="F28:Q28">IF((F27-F20)&lt;0,0,F27-F20)</f>
        <v>186067</v>
      </c>
      <c r="G28" s="204">
        <f t="shared" si="4"/>
        <v>528853</v>
      </c>
      <c r="H28" s="204">
        <f t="shared" si="4"/>
        <v>0</v>
      </c>
      <c r="I28" s="204">
        <f t="shared" si="4"/>
        <v>210895</v>
      </c>
      <c r="J28" s="204">
        <f t="shared" si="4"/>
        <v>157132</v>
      </c>
      <c r="K28" s="204">
        <f t="shared" si="4"/>
        <v>0</v>
      </c>
      <c r="L28" s="204"/>
      <c r="M28" s="204">
        <f t="shared" si="4"/>
        <v>168362</v>
      </c>
      <c r="N28" s="204">
        <f t="shared" si="4"/>
        <v>0</v>
      </c>
      <c r="O28" s="204">
        <f t="shared" si="4"/>
        <v>11054</v>
      </c>
      <c r="P28" s="204">
        <f t="shared" si="4"/>
        <v>19170</v>
      </c>
      <c r="Q28" s="204">
        <f t="shared" si="4"/>
        <v>299370</v>
      </c>
      <c r="R28" s="204">
        <f t="shared" si="2"/>
        <v>2260821</v>
      </c>
      <c r="S28" s="191"/>
    </row>
    <row r="29" spans="2:19" ht="27.75" customHeight="1">
      <c r="B29" s="198" t="s">
        <v>163</v>
      </c>
      <c r="C29" s="199" t="s">
        <v>164</v>
      </c>
      <c r="D29" s="195"/>
      <c r="E29" s="196">
        <v>675991</v>
      </c>
      <c r="F29" s="197">
        <v>179253</v>
      </c>
      <c r="G29" s="197">
        <v>485940</v>
      </c>
      <c r="H29" s="197">
        <v>0</v>
      </c>
      <c r="I29" s="197">
        <v>18179</v>
      </c>
      <c r="J29" s="197">
        <v>0</v>
      </c>
      <c r="K29" s="197"/>
      <c r="L29" s="197">
        <v>0</v>
      </c>
      <c r="M29" s="197">
        <v>161007</v>
      </c>
      <c r="N29" s="197"/>
      <c r="O29" s="197">
        <v>11054</v>
      </c>
      <c r="P29" s="197">
        <v>12206</v>
      </c>
      <c r="Q29" s="197">
        <v>96349</v>
      </c>
      <c r="R29" s="197">
        <f t="shared" si="2"/>
        <v>1639979</v>
      </c>
      <c r="S29" s="191"/>
    </row>
    <row r="30" spans="2:19" ht="27.75" customHeight="1">
      <c r="B30" s="198" t="s">
        <v>165</v>
      </c>
      <c r="C30" s="199" t="s">
        <v>166</v>
      </c>
      <c r="D30" s="195"/>
      <c r="E30" s="196">
        <v>0</v>
      </c>
      <c r="F30" s="197">
        <v>0</v>
      </c>
      <c r="G30" s="197">
        <v>0</v>
      </c>
      <c r="H30" s="197">
        <v>0</v>
      </c>
      <c r="I30" s="197">
        <v>186824</v>
      </c>
      <c r="J30" s="197">
        <v>0</v>
      </c>
      <c r="K30" s="197">
        <v>0</v>
      </c>
      <c r="L30" s="197">
        <v>0</v>
      </c>
      <c r="M30" s="197"/>
      <c r="N30" s="197">
        <v>0</v>
      </c>
      <c r="O30" s="197">
        <v>0</v>
      </c>
      <c r="P30" s="197">
        <v>0</v>
      </c>
      <c r="Q30" s="197">
        <v>0</v>
      </c>
      <c r="R30" s="197">
        <f t="shared" si="2"/>
        <v>186824</v>
      </c>
      <c r="S30" s="191"/>
    </row>
    <row r="31" spans="2:19" ht="27.75" customHeight="1">
      <c r="B31" s="198" t="s">
        <v>167</v>
      </c>
      <c r="C31" s="199" t="s">
        <v>168</v>
      </c>
      <c r="D31" s="195"/>
      <c r="E31" s="196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104</v>
      </c>
      <c r="R31" s="197">
        <f t="shared" si="2"/>
        <v>104</v>
      </c>
      <c r="S31" s="191"/>
    </row>
    <row r="32" spans="2:19" ht="27.75" customHeight="1">
      <c r="B32" s="198" t="s">
        <v>169</v>
      </c>
      <c r="C32" s="199" t="s">
        <v>170</v>
      </c>
      <c r="D32" s="195"/>
      <c r="E32" s="196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/>
      <c r="R32" s="197">
        <f t="shared" si="2"/>
        <v>0</v>
      </c>
      <c r="S32" s="191"/>
    </row>
    <row r="33" spans="2:19" ht="27.75" customHeight="1">
      <c r="B33" s="198" t="s">
        <v>171</v>
      </c>
      <c r="C33" s="199" t="s">
        <v>172</v>
      </c>
      <c r="D33" s="195"/>
      <c r="E33" s="196">
        <v>3927</v>
      </c>
      <c r="F33" s="197">
        <v>6814</v>
      </c>
      <c r="G33" s="197">
        <v>42913</v>
      </c>
      <c r="H33" s="197">
        <v>0</v>
      </c>
      <c r="I33" s="197">
        <v>5892</v>
      </c>
      <c r="J33" s="197">
        <v>157132</v>
      </c>
      <c r="K33" s="197">
        <v>0</v>
      </c>
      <c r="L33" s="197">
        <v>0</v>
      </c>
      <c r="M33" s="197">
        <v>7355</v>
      </c>
      <c r="N33" s="197">
        <v>0</v>
      </c>
      <c r="O33" s="197">
        <v>0</v>
      </c>
      <c r="P33" s="197">
        <v>6964</v>
      </c>
      <c r="Q33" s="197">
        <v>202917</v>
      </c>
      <c r="R33" s="197">
        <f t="shared" si="2"/>
        <v>433914</v>
      </c>
      <c r="S33" s="191"/>
    </row>
    <row r="34" spans="2:19" ht="27.75" customHeight="1">
      <c r="B34" s="214" t="s">
        <v>173</v>
      </c>
      <c r="C34" s="201" t="s">
        <v>342</v>
      </c>
      <c r="D34" s="202"/>
      <c r="E34" s="203">
        <f>E29+E30+E31+E32+E33</f>
        <v>679918</v>
      </c>
      <c r="F34" s="204">
        <f aca="true" t="shared" si="5" ref="F34:Q34">F29+F30+F31+F32+F33</f>
        <v>186067</v>
      </c>
      <c r="G34" s="204">
        <f t="shared" si="5"/>
        <v>528853</v>
      </c>
      <c r="H34" s="204">
        <f t="shared" si="5"/>
        <v>0</v>
      </c>
      <c r="I34" s="204">
        <f t="shared" si="5"/>
        <v>210895</v>
      </c>
      <c r="J34" s="204">
        <f t="shared" si="5"/>
        <v>157132</v>
      </c>
      <c r="K34" s="204">
        <f t="shared" si="5"/>
        <v>0</v>
      </c>
      <c r="L34" s="204">
        <f t="shared" si="5"/>
        <v>0</v>
      </c>
      <c r="M34" s="204">
        <f t="shared" si="5"/>
        <v>168362</v>
      </c>
      <c r="N34" s="204">
        <f t="shared" si="5"/>
        <v>0</v>
      </c>
      <c r="O34" s="204">
        <f t="shared" si="5"/>
        <v>11054</v>
      </c>
      <c r="P34" s="204">
        <f t="shared" si="5"/>
        <v>19170</v>
      </c>
      <c r="Q34" s="204">
        <f t="shared" si="5"/>
        <v>299370</v>
      </c>
      <c r="R34" s="204">
        <f>SUM(E34:Q34)</f>
        <v>2260821</v>
      </c>
      <c r="S34" s="191"/>
    </row>
    <row r="35" spans="2:19" ht="27.75" customHeight="1" thickBot="1">
      <c r="B35" s="215" t="s">
        <v>279</v>
      </c>
      <c r="C35" s="189"/>
      <c r="D35" s="189"/>
      <c r="E35" s="216">
        <f>IF((E28-E34)&lt;0,0,E28-E34)</f>
        <v>0</v>
      </c>
      <c r="F35" s="217">
        <f>IF((F28-F34)&lt;0,0,F28-F34)</f>
        <v>0</v>
      </c>
      <c r="G35" s="217">
        <f aca="true" t="shared" si="6" ref="G35:Q35">IF((G28-G34)&lt;0,0,G28-G34)</f>
        <v>0</v>
      </c>
      <c r="H35" s="217">
        <f t="shared" si="6"/>
        <v>0</v>
      </c>
      <c r="I35" s="217">
        <f t="shared" si="6"/>
        <v>0</v>
      </c>
      <c r="J35" s="217">
        <f t="shared" si="6"/>
        <v>0</v>
      </c>
      <c r="K35" s="217">
        <f t="shared" si="6"/>
        <v>0</v>
      </c>
      <c r="L35" s="217">
        <f t="shared" si="6"/>
        <v>0</v>
      </c>
      <c r="M35" s="217">
        <f t="shared" si="6"/>
        <v>0</v>
      </c>
      <c r="N35" s="217">
        <f t="shared" si="6"/>
        <v>0</v>
      </c>
      <c r="O35" s="217">
        <f t="shared" si="6"/>
        <v>0</v>
      </c>
      <c r="P35" s="217">
        <f t="shared" si="6"/>
        <v>0</v>
      </c>
      <c r="Q35" s="217">
        <f t="shared" si="6"/>
        <v>0</v>
      </c>
      <c r="R35" s="217">
        <f>SUM(E35:Q35)</f>
        <v>0</v>
      </c>
      <c r="S35" s="191"/>
    </row>
    <row r="38" spans="5:19" ht="17.25"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f>SUM(E38:Q38)</f>
        <v>0</v>
      </c>
      <c r="S38" s="218">
        <v>0</v>
      </c>
    </row>
  </sheetData>
  <sheetProtection/>
  <mergeCells count="1">
    <mergeCell ref="C24:D24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14"/>
  <sheetViews>
    <sheetView showGridLines="0" view="pageBreakPreview" zoomScale="80" zoomScaleNormal="65" zoomScaleSheetLayoutView="80" zoomScalePageLayoutView="0" workbookViewId="0" topLeftCell="A1">
      <pane xSplit="3" ySplit="8" topLeftCell="D39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Q122" sqref="Q122"/>
    </sheetView>
  </sheetViews>
  <sheetFormatPr defaultColWidth="8.66015625" defaultRowHeight="18"/>
  <cols>
    <col min="1" max="1" width="1.66015625" style="161" customWidth="1"/>
    <col min="2" max="2" width="8.66015625" style="161" customWidth="1"/>
    <col min="3" max="3" width="28.66015625" style="161" customWidth="1"/>
    <col min="4" max="6" width="11.66015625" style="161" customWidth="1"/>
    <col min="7" max="7" width="13.33203125" style="161" customWidth="1"/>
    <col min="8" max="16" width="11.66015625" style="161" customWidth="1"/>
    <col min="17" max="17" width="12.66015625" style="161" customWidth="1"/>
    <col min="18" max="18" width="1.66015625" style="161" customWidth="1"/>
    <col min="19" max="19" width="2.66015625" style="161" customWidth="1"/>
    <col min="20" max="22" width="12.66015625" style="161" customWidth="1"/>
    <col min="23" max="16384" width="8.66015625" style="161" customWidth="1"/>
  </cols>
  <sheetData>
    <row r="1" ht="25.5" customHeight="1">
      <c r="B1" s="160" t="s">
        <v>369</v>
      </c>
    </row>
    <row r="2" ht="14.25" customHeight="1"/>
    <row r="3" spans="2:17" ht="25.5" customHeight="1" thickBot="1">
      <c r="B3" s="510" t="s">
        <v>174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</row>
    <row r="4" spans="2:18" ht="25.5" customHeight="1">
      <c r="B4" s="519"/>
      <c r="C4" s="520"/>
      <c r="D4" s="521"/>
      <c r="E4" s="522"/>
      <c r="F4" s="522"/>
      <c r="G4" s="523"/>
      <c r="H4" s="522"/>
      <c r="I4" s="522"/>
      <c r="J4" s="522"/>
      <c r="K4" s="522"/>
      <c r="L4" s="522"/>
      <c r="M4" s="523"/>
      <c r="N4" s="522"/>
      <c r="O4" s="522"/>
      <c r="P4" s="522"/>
      <c r="Q4" s="524"/>
      <c r="R4" s="510"/>
    </row>
    <row r="5" spans="2:18" ht="25.5" customHeight="1">
      <c r="B5" s="525"/>
      <c r="C5" s="510" t="s">
        <v>175</v>
      </c>
      <c r="D5" s="226" t="s">
        <v>2</v>
      </c>
      <c r="E5" s="227" t="s">
        <v>3</v>
      </c>
      <c r="F5" s="227" t="s">
        <v>4</v>
      </c>
      <c r="G5" s="33" t="s">
        <v>5</v>
      </c>
      <c r="H5" s="227" t="s">
        <v>6</v>
      </c>
      <c r="I5" s="227" t="s">
        <v>7</v>
      </c>
      <c r="J5" s="227" t="s">
        <v>8</v>
      </c>
      <c r="K5" s="227" t="s">
        <v>213</v>
      </c>
      <c r="L5" s="227" t="s">
        <v>214</v>
      </c>
      <c r="M5" s="33" t="s">
        <v>215</v>
      </c>
      <c r="N5" s="227" t="s">
        <v>9</v>
      </c>
      <c r="O5" s="227" t="s">
        <v>216</v>
      </c>
      <c r="P5" s="227" t="s">
        <v>10</v>
      </c>
      <c r="Q5" s="526"/>
      <c r="R5" s="510"/>
    </row>
    <row r="6" spans="2:18" ht="25.5" customHeight="1">
      <c r="B6" s="525"/>
      <c r="C6" s="510"/>
      <c r="D6" s="225"/>
      <c r="E6" s="68"/>
      <c r="F6" s="68"/>
      <c r="G6" s="422" t="s">
        <v>359</v>
      </c>
      <c r="H6" s="68"/>
      <c r="I6" s="68"/>
      <c r="J6" s="68"/>
      <c r="K6" s="68"/>
      <c r="L6" s="68"/>
      <c r="M6" s="295" t="s">
        <v>359</v>
      </c>
      <c r="N6" s="68"/>
      <c r="O6" s="68"/>
      <c r="P6" s="68"/>
      <c r="Q6" s="527" t="s">
        <v>11</v>
      </c>
      <c r="R6" s="510"/>
    </row>
    <row r="7" spans="2:18" ht="25.5" customHeight="1">
      <c r="B7" s="525" t="s">
        <v>87</v>
      </c>
      <c r="C7" s="510"/>
      <c r="D7" s="225" t="s">
        <v>405</v>
      </c>
      <c r="E7" s="68" t="s">
        <v>404</v>
      </c>
      <c r="F7" s="68"/>
      <c r="G7" s="422"/>
      <c r="H7" s="68"/>
      <c r="I7" s="68"/>
      <c r="J7" s="68" t="s">
        <v>319</v>
      </c>
      <c r="K7" s="68" t="s">
        <v>320</v>
      </c>
      <c r="L7" s="68" t="s">
        <v>321</v>
      </c>
      <c r="M7" s="49" t="s">
        <v>289</v>
      </c>
      <c r="N7" s="68" t="s">
        <v>13</v>
      </c>
      <c r="O7" s="68" t="s">
        <v>322</v>
      </c>
      <c r="P7" s="68"/>
      <c r="Q7" s="528" t="s">
        <v>345</v>
      </c>
      <c r="R7" s="510"/>
    </row>
    <row r="8" spans="2:18" ht="25.5" customHeight="1" thickBot="1">
      <c r="B8" s="529"/>
      <c r="C8" s="162"/>
      <c r="D8" s="93" t="s">
        <v>323</v>
      </c>
      <c r="E8" s="72" t="s">
        <v>324</v>
      </c>
      <c r="F8" s="72" t="s">
        <v>14</v>
      </c>
      <c r="G8" s="256" t="s">
        <v>351</v>
      </c>
      <c r="H8" s="72" t="s">
        <v>284</v>
      </c>
      <c r="I8" s="72" t="s">
        <v>346</v>
      </c>
      <c r="J8" s="72" t="s">
        <v>16</v>
      </c>
      <c r="K8" s="72" t="s">
        <v>283</v>
      </c>
      <c r="L8" s="72" t="s">
        <v>302</v>
      </c>
      <c r="M8" s="36" t="s">
        <v>298</v>
      </c>
      <c r="N8" s="72" t="s">
        <v>56</v>
      </c>
      <c r="O8" s="72" t="s">
        <v>219</v>
      </c>
      <c r="P8" s="72" t="s">
        <v>17</v>
      </c>
      <c r="Q8" s="530"/>
      <c r="R8" s="510"/>
    </row>
    <row r="9" spans="2:22" ht="24.75" customHeight="1">
      <c r="B9" s="531" t="s">
        <v>228</v>
      </c>
      <c r="C9" s="163"/>
      <c r="D9" s="164">
        <v>78.5</v>
      </c>
      <c r="E9" s="165">
        <v>58.8</v>
      </c>
      <c r="F9" s="165">
        <v>83.3</v>
      </c>
      <c r="G9" s="262" t="s">
        <v>362</v>
      </c>
      <c r="H9" s="165">
        <v>81.2</v>
      </c>
      <c r="I9" s="165">
        <v>77.6</v>
      </c>
      <c r="J9" s="165">
        <v>55.3</v>
      </c>
      <c r="K9" s="165">
        <v>50.4</v>
      </c>
      <c r="L9" s="165">
        <v>68.1</v>
      </c>
      <c r="M9" s="262" t="s">
        <v>362</v>
      </c>
      <c r="N9" s="165">
        <v>100.2</v>
      </c>
      <c r="O9" s="165">
        <v>52.1</v>
      </c>
      <c r="P9" s="165">
        <v>80.5</v>
      </c>
      <c r="Q9" s="532">
        <v>73.6</v>
      </c>
      <c r="R9" s="510"/>
      <c r="T9" s="166"/>
      <c r="U9" s="166"/>
      <c r="V9" s="166"/>
    </row>
    <row r="10" spans="2:22" ht="24.75" customHeight="1">
      <c r="B10" s="531" t="s">
        <v>280</v>
      </c>
      <c r="C10" s="163"/>
      <c r="D10" s="164">
        <v>250.4</v>
      </c>
      <c r="E10" s="165">
        <v>184</v>
      </c>
      <c r="F10" s="165">
        <v>148.7</v>
      </c>
      <c r="G10" s="263" t="s">
        <v>361</v>
      </c>
      <c r="H10" s="165">
        <v>142.9</v>
      </c>
      <c r="I10" s="165">
        <v>138</v>
      </c>
      <c r="J10" s="165">
        <v>187.5</v>
      </c>
      <c r="K10" s="165">
        <v>186.8</v>
      </c>
      <c r="L10" s="165">
        <v>99.3</v>
      </c>
      <c r="M10" s="263" t="s">
        <v>361</v>
      </c>
      <c r="N10" s="165">
        <v>145.2</v>
      </c>
      <c r="O10" s="165">
        <v>299.8</v>
      </c>
      <c r="P10" s="165">
        <v>112.2</v>
      </c>
      <c r="Q10" s="532">
        <v>171.4</v>
      </c>
      <c r="R10" s="510"/>
      <c r="T10" s="166"/>
      <c r="U10" s="166"/>
      <c r="V10" s="166"/>
    </row>
    <row r="11" spans="2:22" ht="24.75" customHeight="1">
      <c r="B11" s="531" t="s">
        <v>281</v>
      </c>
      <c r="C11" s="163"/>
      <c r="D11" s="167">
        <v>444.8524590163934</v>
      </c>
      <c r="E11" s="168">
        <v>188.86612021857923</v>
      </c>
      <c r="F11" s="168">
        <v>272.35792349726773</v>
      </c>
      <c r="G11" s="264" t="s">
        <v>361</v>
      </c>
      <c r="H11" s="168">
        <v>162.05191256830602</v>
      </c>
      <c r="I11" s="168">
        <v>197.3879781420765</v>
      </c>
      <c r="J11" s="168">
        <v>55.17486338797814</v>
      </c>
      <c r="K11" s="168">
        <v>38.704918032786885</v>
      </c>
      <c r="L11" s="168">
        <v>190.91803278688525</v>
      </c>
      <c r="M11" s="264" t="s">
        <v>361</v>
      </c>
      <c r="N11" s="168">
        <v>49.95628415300546</v>
      </c>
      <c r="O11" s="168">
        <v>39.486338797814206</v>
      </c>
      <c r="P11" s="168">
        <v>195.91256830601094</v>
      </c>
      <c r="Q11" s="533">
        <v>141.20533837746953</v>
      </c>
      <c r="R11" s="510"/>
      <c r="T11" s="166"/>
      <c r="U11" s="166"/>
      <c r="V11" s="166"/>
    </row>
    <row r="12" spans="2:22" ht="24.75" customHeight="1">
      <c r="B12" s="531" t="s">
        <v>229</v>
      </c>
      <c r="C12" s="163"/>
      <c r="D12" s="167">
        <v>1677.4238683127571</v>
      </c>
      <c r="E12" s="168">
        <v>523.4650205761317</v>
      </c>
      <c r="F12" s="168">
        <v>610.1316872427983</v>
      </c>
      <c r="G12" s="264" t="s">
        <v>361</v>
      </c>
      <c r="H12" s="168">
        <v>348.8312757201646</v>
      </c>
      <c r="I12" s="168">
        <v>410.3374485596708</v>
      </c>
      <c r="J12" s="168">
        <v>155.81893004115227</v>
      </c>
      <c r="K12" s="168">
        <v>108.88477366255144</v>
      </c>
      <c r="L12" s="168">
        <v>285.55555555555554</v>
      </c>
      <c r="M12" s="264" t="s">
        <v>361</v>
      </c>
      <c r="N12" s="168">
        <v>109.25925925925925</v>
      </c>
      <c r="O12" s="168">
        <v>178.28395061728395</v>
      </c>
      <c r="P12" s="168">
        <v>331.0740740740741</v>
      </c>
      <c r="Q12" s="533">
        <v>364.5435264324153</v>
      </c>
      <c r="R12" s="510"/>
      <c r="T12" s="166"/>
      <c r="U12" s="166"/>
      <c r="V12" s="166"/>
    </row>
    <row r="13" spans="2:22" ht="24.75" customHeight="1">
      <c r="B13" s="534" t="s">
        <v>282</v>
      </c>
      <c r="C13" s="163"/>
      <c r="D13" s="169">
        <v>33403.66214960644</v>
      </c>
      <c r="E13" s="168">
        <v>23996.760506705647</v>
      </c>
      <c r="F13" s="168">
        <v>36610.39746718022</v>
      </c>
      <c r="G13" s="264" t="s">
        <v>361</v>
      </c>
      <c r="H13" s="168">
        <v>28316.768117048523</v>
      </c>
      <c r="I13" s="168">
        <v>22150.108167205562</v>
      </c>
      <c r="J13" s="168">
        <v>20615.79799510834</v>
      </c>
      <c r="K13" s="168">
        <v>13165.39076923077</v>
      </c>
      <c r="L13" s="168">
        <v>23803.907630003017</v>
      </c>
      <c r="M13" s="264" t="s">
        <v>361</v>
      </c>
      <c r="N13" s="168">
        <v>11385.109515100148</v>
      </c>
      <c r="O13" s="168">
        <v>10986.101254868023</v>
      </c>
      <c r="P13" s="168">
        <v>22065.76188754888</v>
      </c>
      <c r="Q13" s="535">
        <v>27574.724368339543</v>
      </c>
      <c r="R13" s="510"/>
      <c r="T13" s="166"/>
      <c r="U13" s="166"/>
      <c r="V13" s="166"/>
    </row>
    <row r="14" spans="2:22" ht="24.75" customHeight="1">
      <c r="B14" s="525"/>
      <c r="C14" s="170" t="s">
        <v>230</v>
      </c>
      <c r="D14" s="171">
        <v>74764.98010023584</v>
      </c>
      <c r="E14" s="172">
        <v>44579.89150090416</v>
      </c>
      <c r="F14" s="172">
        <v>54459.466508833</v>
      </c>
      <c r="G14" s="265" t="s">
        <v>361</v>
      </c>
      <c r="H14" s="172">
        <v>51431.79174183541</v>
      </c>
      <c r="I14" s="172">
        <v>30111.20646697304</v>
      </c>
      <c r="J14" s="172">
        <v>31149.35129246311</v>
      </c>
      <c r="K14" s="172">
        <v>20358.675702385994</v>
      </c>
      <c r="L14" s="172">
        <v>32528.72230808861</v>
      </c>
      <c r="M14" s="265" t="s">
        <v>361</v>
      </c>
      <c r="N14" s="172">
        <v>20676.87595712098</v>
      </c>
      <c r="O14" s="172">
        <v>22291.239966786605</v>
      </c>
      <c r="P14" s="172">
        <v>35223.90661608837</v>
      </c>
      <c r="Q14" s="536">
        <v>48113.566171272076</v>
      </c>
      <c r="R14" s="510"/>
      <c r="T14" s="166"/>
      <c r="U14" s="166"/>
      <c r="V14" s="166"/>
    </row>
    <row r="15" spans="2:22" ht="24.75" customHeight="1">
      <c r="B15" s="537"/>
      <c r="C15" s="173" t="s">
        <v>231</v>
      </c>
      <c r="D15" s="167">
        <v>16882.43288993999</v>
      </c>
      <c r="E15" s="168">
        <v>12811.331582836749</v>
      </c>
      <c r="F15" s="168">
        <v>24609.690952503002</v>
      </c>
      <c r="G15" s="264" t="s">
        <v>361</v>
      </c>
      <c r="H15" s="168">
        <v>12143.123422126797</v>
      </c>
      <c r="I15" s="168">
        <v>16382.080391527597</v>
      </c>
      <c r="J15" s="168">
        <v>14997.93999577435</v>
      </c>
      <c r="K15" s="168">
        <v>9314.146415208435</v>
      </c>
      <c r="L15" s="168">
        <v>15017.985300475573</v>
      </c>
      <c r="M15" s="264" t="s">
        <v>361</v>
      </c>
      <c r="N15" s="168">
        <v>4986.214689265536</v>
      </c>
      <c r="O15" s="168">
        <v>7214.851233755741</v>
      </c>
      <c r="P15" s="168">
        <v>10338.230724291805</v>
      </c>
      <c r="Q15" s="535">
        <v>15592.085050881691</v>
      </c>
      <c r="R15" s="510"/>
      <c r="T15" s="166"/>
      <c r="U15" s="166"/>
      <c r="V15" s="166"/>
    </row>
    <row r="16" spans="2:22" ht="24.75" customHeight="1">
      <c r="B16" s="534" t="s">
        <v>232</v>
      </c>
      <c r="C16" s="163"/>
      <c r="D16" s="167">
        <v>6030.128148940273</v>
      </c>
      <c r="E16" s="168">
        <v>2829.7330474157907</v>
      </c>
      <c r="F16" s="168">
        <v>9352.372501966162</v>
      </c>
      <c r="G16" s="264" t="s">
        <v>361</v>
      </c>
      <c r="H16" s="168">
        <v>1402.7568591794666</v>
      </c>
      <c r="I16" s="168">
        <v>3578.723626974342</v>
      </c>
      <c r="J16" s="168">
        <v>2959.419890454373</v>
      </c>
      <c r="K16" s="168">
        <v>1302.3015384615385</v>
      </c>
      <c r="L16" s="168">
        <v>2759.5321183921415</v>
      </c>
      <c r="M16" s="264" t="s">
        <v>361</v>
      </c>
      <c r="N16" s="168">
        <v>398.73756524066556</v>
      </c>
      <c r="O16" s="168">
        <v>1197.5421895283428</v>
      </c>
      <c r="P16" s="168">
        <v>1617.455883802701</v>
      </c>
      <c r="Q16" s="535">
        <v>4427.8109383980245</v>
      </c>
      <c r="R16" s="510"/>
      <c r="T16" s="166"/>
      <c r="U16" s="166"/>
      <c r="V16" s="166"/>
    </row>
    <row r="17" spans="2:22" ht="24.75" customHeight="1">
      <c r="B17" s="525"/>
      <c r="C17" s="174" t="s">
        <v>176</v>
      </c>
      <c r="D17" s="171">
        <v>1798.204862998089</v>
      </c>
      <c r="E17" s="172">
        <v>1008.5979004416101</v>
      </c>
      <c r="F17" s="172">
        <v>3041.1704208594647</v>
      </c>
      <c r="G17" s="265" t="s">
        <v>361</v>
      </c>
      <c r="H17" s="172">
        <v>243.79324944300618</v>
      </c>
      <c r="I17" s="172">
        <v>1367.8789923003558</v>
      </c>
      <c r="J17" s="172">
        <v>2258.569017189707</v>
      </c>
      <c r="K17" s="172">
        <v>301.36615384615385</v>
      </c>
      <c r="L17" s="172">
        <v>232.58368876825645</v>
      </c>
      <c r="M17" s="265" t="s">
        <v>361</v>
      </c>
      <c r="N17" s="172">
        <v>85.27010750769504</v>
      </c>
      <c r="O17" s="172">
        <v>584.162700129814</v>
      </c>
      <c r="P17" s="172">
        <v>308.6129276067168</v>
      </c>
      <c r="Q17" s="536">
        <v>1375.6575454852564</v>
      </c>
      <c r="R17" s="510"/>
      <c r="T17" s="166"/>
      <c r="U17" s="166"/>
      <c r="V17" s="166"/>
    </row>
    <row r="18" spans="2:22" ht="24.75" customHeight="1">
      <c r="B18" s="537"/>
      <c r="C18" s="175" t="s">
        <v>177</v>
      </c>
      <c r="D18" s="167">
        <v>4231.923285942184</v>
      </c>
      <c r="E18" s="168">
        <v>1821.1351469741808</v>
      </c>
      <c r="F18" s="168">
        <v>6311.202081106697</v>
      </c>
      <c r="G18" s="264" t="s">
        <v>361</v>
      </c>
      <c r="H18" s="168">
        <v>1158.9636097364605</v>
      </c>
      <c r="I18" s="168">
        <v>2210.8446346739865</v>
      </c>
      <c r="J18" s="168">
        <v>700.8508732646663</v>
      </c>
      <c r="K18" s="168">
        <v>1000.9353846153846</v>
      </c>
      <c r="L18" s="168">
        <v>2526.948429623885</v>
      </c>
      <c r="M18" s="264" t="s">
        <v>361</v>
      </c>
      <c r="N18" s="168">
        <v>313.4674577329705</v>
      </c>
      <c r="O18" s="168">
        <v>613.3794893985288</v>
      </c>
      <c r="P18" s="168">
        <v>1308.8429561959845</v>
      </c>
      <c r="Q18" s="535">
        <v>3052.1533929127672</v>
      </c>
      <c r="R18" s="510"/>
      <c r="T18" s="166"/>
      <c r="U18" s="166"/>
      <c r="V18" s="166"/>
    </row>
    <row r="19" spans="2:22" ht="24.75" customHeight="1">
      <c r="B19" s="531" t="s">
        <v>233</v>
      </c>
      <c r="C19" s="163"/>
      <c r="D19" s="229">
        <v>19.291715801886795</v>
      </c>
      <c r="E19" s="224">
        <v>29.72875226039783</v>
      </c>
      <c r="F19" s="224">
        <v>794.3781788268813</v>
      </c>
      <c r="G19" s="266" t="s">
        <v>361</v>
      </c>
      <c r="H19" s="224">
        <v>0</v>
      </c>
      <c r="I19" s="224">
        <v>98.7486850119041</v>
      </c>
      <c r="J19" s="224">
        <v>0</v>
      </c>
      <c r="K19" s="224">
        <v>0</v>
      </c>
      <c r="L19" s="224">
        <v>65.58761234186272</v>
      </c>
      <c r="M19" s="266" t="s">
        <v>361</v>
      </c>
      <c r="N19" s="224">
        <v>620.5972434915773</v>
      </c>
      <c r="O19" s="224">
        <v>0</v>
      </c>
      <c r="P19" s="224">
        <v>535.5768157982818</v>
      </c>
      <c r="Q19" s="538">
        <v>217.08404343199052</v>
      </c>
      <c r="R19" s="510"/>
      <c r="T19" s="166"/>
      <c r="U19" s="166"/>
      <c r="V19" s="166"/>
    </row>
    <row r="20" spans="2:22" ht="24.75" customHeight="1">
      <c r="B20" s="531" t="s">
        <v>234</v>
      </c>
      <c r="C20" s="163"/>
      <c r="D20" s="164">
        <v>108.33731416037047</v>
      </c>
      <c r="E20" s="165">
        <v>91.02795242784637</v>
      </c>
      <c r="F20" s="165">
        <v>104.65397861925648</v>
      </c>
      <c r="G20" s="263" t="s">
        <v>361</v>
      </c>
      <c r="H20" s="165">
        <v>62.81850533807829</v>
      </c>
      <c r="I20" s="165">
        <v>78.48861679739812</v>
      </c>
      <c r="J20" s="165">
        <v>118.87468732841194</v>
      </c>
      <c r="K20" s="165">
        <v>13.076860246671568</v>
      </c>
      <c r="L20" s="165">
        <v>109.12290451051219</v>
      </c>
      <c r="M20" s="263" t="s">
        <v>361</v>
      </c>
      <c r="N20" s="165">
        <v>100.1046298718284</v>
      </c>
      <c r="O20" s="165">
        <v>76.79407407407408</v>
      </c>
      <c r="P20" s="165">
        <v>120.43784739229508</v>
      </c>
      <c r="Q20" s="532">
        <v>102.31303120664637</v>
      </c>
      <c r="R20" s="510"/>
      <c r="T20" s="166"/>
      <c r="U20" s="166"/>
      <c r="V20" s="166"/>
    </row>
    <row r="21" spans="2:22" ht="24.75" customHeight="1">
      <c r="B21" s="531" t="s">
        <v>235</v>
      </c>
      <c r="C21" s="163"/>
      <c r="D21" s="164">
        <v>105.19598875898089</v>
      </c>
      <c r="E21" s="165">
        <v>67.1425135230381</v>
      </c>
      <c r="F21" s="165">
        <v>87.63195514403792</v>
      </c>
      <c r="G21" s="263" t="s">
        <v>361</v>
      </c>
      <c r="H21" s="165">
        <v>81.04683195592285</v>
      </c>
      <c r="I21" s="165">
        <v>86.50333536752173</v>
      </c>
      <c r="J21" s="165">
        <v>103.60776603588104</v>
      </c>
      <c r="K21" s="165">
        <v>90.21715072670486</v>
      </c>
      <c r="L21" s="165">
        <v>110.49022783716663</v>
      </c>
      <c r="M21" s="263" t="s">
        <v>361</v>
      </c>
      <c r="N21" s="165">
        <v>100.09961576775295</v>
      </c>
      <c r="O21" s="165">
        <v>76.78198543935888</v>
      </c>
      <c r="P21" s="165">
        <v>65.8774673984544</v>
      </c>
      <c r="Q21" s="532">
        <v>94.42445102752826</v>
      </c>
      <c r="R21" s="510"/>
      <c r="T21" s="166"/>
      <c r="U21" s="166"/>
      <c r="V21" s="166"/>
    </row>
    <row r="22" spans="2:22" ht="24.75" customHeight="1">
      <c r="B22" s="525" t="s">
        <v>178</v>
      </c>
      <c r="C22" s="174" t="s">
        <v>179</v>
      </c>
      <c r="D22" s="176">
        <v>19.159397455219256</v>
      </c>
      <c r="E22" s="177">
        <v>8.921462247931105</v>
      </c>
      <c r="F22" s="177">
        <v>23.800166678325706</v>
      </c>
      <c r="G22" s="267" t="s">
        <v>361</v>
      </c>
      <c r="H22" s="177">
        <v>3.8579634515949945</v>
      </c>
      <c r="I22" s="177">
        <v>13.481124456659291</v>
      </c>
      <c r="J22" s="177">
        <v>16.545577285548145</v>
      </c>
      <c r="K22" s="177">
        <v>7.158348976523995</v>
      </c>
      <c r="L22" s="177">
        <v>12.795517446814927</v>
      </c>
      <c r="M22" s="267" t="s">
        <v>361</v>
      </c>
      <c r="N22" s="177">
        <v>3.5057989185800484</v>
      </c>
      <c r="O22" s="177">
        <v>8.370278641673048</v>
      </c>
      <c r="P22" s="177">
        <v>5.592008854428525</v>
      </c>
      <c r="Q22" s="539">
        <v>15.555753023264657</v>
      </c>
      <c r="R22" s="510"/>
      <c r="T22" s="166"/>
      <c r="U22" s="166"/>
      <c r="V22" s="166"/>
    </row>
    <row r="23" spans="2:22" ht="24.75" customHeight="1">
      <c r="B23" s="525" t="s">
        <v>180</v>
      </c>
      <c r="C23" s="174" t="s">
        <v>181</v>
      </c>
      <c r="D23" s="176">
        <v>10.730458725890344</v>
      </c>
      <c r="E23" s="177">
        <v>8.30828669989803</v>
      </c>
      <c r="F23" s="177">
        <v>6.9414417069270655</v>
      </c>
      <c r="G23" s="267" t="s">
        <v>361</v>
      </c>
      <c r="H23" s="177">
        <v>7.525819311999745</v>
      </c>
      <c r="I23" s="177">
        <v>8.174448730375936</v>
      </c>
      <c r="J23" s="177">
        <v>6.808102851337441</v>
      </c>
      <c r="K23" s="177">
        <v>6.139921173276694</v>
      </c>
      <c r="L23" s="177">
        <v>9.804484061446574</v>
      </c>
      <c r="M23" s="267" t="s">
        <v>361</v>
      </c>
      <c r="N23" s="177">
        <v>5.985032520962307</v>
      </c>
      <c r="O23" s="177">
        <v>10.393526614801441</v>
      </c>
      <c r="P23" s="177">
        <v>5.860876340614329</v>
      </c>
      <c r="Q23" s="540">
        <v>8.78498900858844</v>
      </c>
      <c r="R23" s="510"/>
      <c r="T23" s="166"/>
      <c r="U23" s="166"/>
      <c r="V23" s="166"/>
    </row>
    <row r="24" spans="2:22" ht="24.75" customHeight="1">
      <c r="B24" s="537" t="s">
        <v>182</v>
      </c>
      <c r="C24" s="175" t="s">
        <v>183</v>
      </c>
      <c r="D24" s="164">
        <v>6.484904760572739</v>
      </c>
      <c r="E24" s="165">
        <v>6.531079475939524</v>
      </c>
      <c r="F24" s="165">
        <v>4.117428350628184</v>
      </c>
      <c r="G24" s="263" t="s">
        <v>361</v>
      </c>
      <c r="H24" s="165">
        <v>5.0555971562296635</v>
      </c>
      <c r="I24" s="165">
        <v>5.3335605238754855</v>
      </c>
      <c r="J24" s="165">
        <v>4.619303674789792</v>
      </c>
      <c r="K24" s="165">
        <v>3.3922040819379107</v>
      </c>
      <c r="L24" s="165">
        <v>9.21442199648575</v>
      </c>
      <c r="M24" s="263" t="s">
        <v>361</v>
      </c>
      <c r="N24" s="165">
        <v>3.602774077266672</v>
      </c>
      <c r="O24" s="165">
        <v>4.864806954855826</v>
      </c>
      <c r="P24" s="165">
        <v>3.831041491432697</v>
      </c>
      <c r="Q24" s="532">
        <v>5.734372112482239</v>
      </c>
      <c r="R24" s="510"/>
      <c r="T24" s="166"/>
      <c r="U24" s="166"/>
      <c r="V24" s="166"/>
    </row>
    <row r="25" spans="2:22" ht="24.75" customHeight="1">
      <c r="B25" s="541" t="s">
        <v>236</v>
      </c>
      <c r="C25" s="178"/>
      <c r="D25" s="176">
        <v>44.93464931584471</v>
      </c>
      <c r="E25" s="177">
        <v>72.83961293083229</v>
      </c>
      <c r="F25" s="177">
        <v>47.27284478925039</v>
      </c>
      <c r="G25" s="267" t="s">
        <v>361</v>
      </c>
      <c r="H25" s="177">
        <v>58.79285747036438</v>
      </c>
      <c r="I25" s="177">
        <v>57.5415881901377</v>
      </c>
      <c r="J25" s="177">
        <v>67.67300891220698</v>
      </c>
      <c r="K25" s="177">
        <v>120.87730818455971</v>
      </c>
      <c r="L25" s="177">
        <v>60.82626496749891</v>
      </c>
      <c r="M25" s="267" t="s">
        <v>361</v>
      </c>
      <c r="N25" s="177">
        <v>65.791685490056</v>
      </c>
      <c r="O25" s="177">
        <v>75.36864464665025</v>
      </c>
      <c r="P25" s="177">
        <v>59.660095062725624</v>
      </c>
      <c r="Q25" s="539">
        <v>54.30408889702284</v>
      </c>
      <c r="R25" s="511"/>
      <c r="T25" s="166"/>
      <c r="U25" s="166"/>
      <c r="V25" s="166"/>
    </row>
    <row r="26" spans="2:22" ht="24.75" customHeight="1">
      <c r="B26" s="541" t="s">
        <v>237</v>
      </c>
      <c r="C26" s="178"/>
      <c r="D26" s="176">
        <v>30.907120189002146</v>
      </c>
      <c r="E26" s="177">
        <v>20.028091410569296</v>
      </c>
      <c r="F26" s="177">
        <v>34.014618918601805</v>
      </c>
      <c r="G26" s="267" t="s">
        <v>361</v>
      </c>
      <c r="H26" s="177">
        <v>20.140409908051087</v>
      </c>
      <c r="I26" s="177">
        <v>24.625572685123448</v>
      </c>
      <c r="J26" s="177">
        <v>21.010921032354762</v>
      </c>
      <c r="K26" s="177">
        <v>16.60871815545928</v>
      </c>
      <c r="L26" s="177">
        <v>22.07133010988964</v>
      </c>
      <c r="M26" s="267" t="s">
        <v>361</v>
      </c>
      <c r="N26" s="177">
        <v>7.643346676052095</v>
      </c>
      <c r="O26" s="177">
        <v>13.054105382144876</v>
      </c>
      <c r="P26" s="177">
        <v>15.484545783832605</v>
      </c>
      <c r="Q26" s="540">
        <v>26.452789737276138</v>
      </c>
      <c r="R26" s="511"/>
      <c r="T26" s="166"/>
      <c r="U26" s="166"/>
      <c r="V26" s="166"/>
    </row>
    <row r="27" spans="2:22" ht="24.75" customHeight="1">
      <c r="B27" s="542" t="s">
        <v>238</v>
      </c>
      <c r="C27" s="163"/>
      <c r="D27" s="164">
        <v>17.512206558309305</v>
      </c>
      <c r="E27" s="165">
        <v>10.795702418375855</v>
      </c>
      <c r="F27" s="165">
        <v>24.93815399668269</v>
      </c>
      <c r="G27" s="263" t="s">
        <v>361</v>
      </c>
      <c r="H27" s="165">
        <v>4.455153301096545</v>
      </c>
      <c r="I27" s="165">
        <v>15.367739641223041</v>
      </c>
      <c r="J27" s="165">
        <v>13.440512406921687</v>
      </c>
      <c r="K27" s="165">
        <v>9.313895495508183</v>
      </c>
      <c r="L27" s="165">
        <v>10.264583954878555</v>
      </c>
      <c r="M27" s="263" t="s">
        <v>361</v>
      </c>
      <c r="N27" s="165">
        <v>3.1302858703760124</v>
      </c>
      <c r="O27" s="165">
        <v>9.266407197979252</v>
      </c>
      <c r="P27" s="165">
        <v>6.90493979949907</v>
      </c>
      <c r="Q27" s="532">
        <v>15.205103987073704</v>
      </c>
      <c r="R27" s="511"/>
      <c r="T27" s="166"/>
      <c r="U27" s="166"/>
      <c r="V27" s="166"/>
    </row>
    <row r="28" spans="2:22" ht="24.75" customHeight="1">
      <c r="B28" s="531" t="s">
        <v>239</v>
      </c>
      <c r="C28" s="163"/>
      <c r="D28" s="167">
        <v>319775.30333797645</v>
      </c>
      <c r="E28" s="168">
        <v>241674.97691597417</v>
      </c>
      <c r="F28" s="168">
        <v>479244.23208911886</v>
      </c>
      <c r="G28" s="264" t="s">
        <v>361</v>
      </c>
      <c r="H28" s="168">
        <v>272987.2867179659</v>
      </c>
      <c r="I28" s="168">
        <v>655566.9535283992</v>
      </c>
      <c r="J28" s="168">
        <v>350897.683963647</v>
      </c>
      <c r="K28" s="168">
        <v>224347.31543624162</v>
      </c>
      <c r="L28" s="168">
        <v>431369.55107351986</v>
      </c>
      <c r="M28" s="264" t="s">
        <v>361</v>
      </c>
      <c r="N28" s="168">
        <v>332101.4964216005</v>
      </c>
      <c r="O28" s="168">
        <v>293988.8837424734</v>
      </c>
      <c r="P28" s="168">
        <v>368541.82217343576</v>
      </c>
      <c r="Q28" s="543">
        <v>346615.44294547883</v>
      </c>
      <c r="R28" s="510"/>
      <c r="T28" s="166"/>
      <c r="U28" s="166"/>
      <c r="V28" s="166"/>
    </row>
    <row r="29" spans="2:22" ht="24.75" customHeight="1">
      <c r="B29" s="531" t="s">
        <v>240</v>
      </c>
      <c r="C29" s="163"/>
      <c r="D29" s="167">
        <v>86071.62829355992</v>
      </c>
      <c r="E29" s="168">
        <v>50992.109621066986</v>
      </c>
      <c r="F29" s="168">
        <v>66346.27753658145</v>
      </c>
      <c r="G29" s="264" t="s">
        <v>361</v>
      </c>
      <c r="H29" s="168">
        <v>62571.62356982915</v>
      </c>
      <c r="I29" s="168">
        <v>52110.9849365859</v>
      </c>
      <c r="J29" s="168">
        <v>44774.50246895107</v>
      </c>
      <c r="K29" s="168">
        <v>23569.716199541686</v>
      </c>
      <c r="L29" s="168">
        <v>50886.07303482892</v>
      </c>
      <c r="M29" s="264" t="s">
        <v>361</v>
      </c>
      <c r="N29" s="168">
        <v>31553.4400692341</v>
      </c>
      <c r="O29" s="168">
        <v>41686.72008406673</v>
      </c>
      <c r="P29" s="168">
        <v>46394.936848796395</v>
      </c>
      <c r="Q29" s="543">
        <v>62289.107939461435</v>
      </c>
      <c r="R29" s="510"/>
      <c r="T29" s="166"/>
      <c r="U29" s="166"/>
      <c r="V29" s="166"/>
    </row>
    <row r="30" spans="2:22" s="183" customFormat="1" ht="24.75" customHeight="1">
      <c r="B30" s="544" t="s">
        <v>241</v>
      </c>
      <c r="C30" s="179"/>
      <c r="D30" s="180">
        <v>44.92757535308637</v>
      </c>
      <c r="E30" s="181">
        <v>26.273216918250736</v>
      </c>
      <c r="F30" s="181">
        <v>34.07371877547449</v>
      </c>
      <c r="G30" s="264" t="s">
        <v>361</v>
      </c>
      <c r="H30" s="181">
        <v>-11.828813564333892</v>
      </c>
      <c r="I30" s="181">
        <v>14.777924555108507</v>
      </c>
      <c r="J30" s="181">
        <v>81.39202340297228</v>
      </c>
      <c r="K30" s="219">
        <v>35.161789958372445</v>
      </c>
      <c r="L30" s="181">
        <v>14.199676973734448</v>
      </c>
      <c r="M30" s="264" t="s">
        <v>361</v>
      </c>
      <c r="N30" s="181">
        <v>49.771387130701555</v>
      </c>
      <c r="O30" s="181">
        <v>29.585980096025427</v>
      </c>
      <c r="P30" s="181">
        <v>50.82430113984112</v>
      </c>
      <c r="Q30" s="545">
        <v>36.19469552239495</v>
      </c>
      <c r="R30" s="240"/>
      <c r="T30" s="184"/>
      <c r="U30" s="184"/>
      <c r="V30" s="184"/>
    </row>
    <row r="31" spans="2:22" s="183" customFormat="1" ht="24.75" customHeight="1">
      <c r="B31" s="544" t="s">
        <v>242</v>
      </c>
      <c r="C31" s="179"/>
      <c r="D31" s="180">
        <v>63.395702105462156</v>
      </c>
      <c r="E31" s="181">
        <v>98.67080868584416</v>
      </c>
      <c r="F31" s="181">
        <v>83.64675972500329</v>
      </c>
      <c r="G31" s="264" t="s">
        <v>361</v>
      </c>
      <c r="H31" s="181">
        <v>114.86446259786871</v>
      </c>
      <c r="I31" s="181">
        <v>106.28864723364366</v>
      </c>
      <c r="J31" s="181">
        <v>89.11342497290303</v>
      </c>
      <c r="K31" s="219">
        <v>104.5230950756502</v>
      </c>
      <c r="L31" s="181">
        <v>105.05184987609223</v>
      </c>
      <c r="M31" s="264" t="s">
        <v>361</v>
      </c>
      <c r="N31" s="181">
        <v>64.51673445877948</v>
      </c>
      <c r="O31" s="181">
        <v>66.3335195038067</v>
      </c>
      <c r="P31" s="181">
        <v>83.91503457674106</v>
      </c>
      <c r="Q31" s="545">
        <v>80.44326156557779</v>
      </c>
      <c r="R31" s="240"/>
      <c r="T31" s="184"/>
      <c r="U31" s="184"/>
      <c r="V31" s="185"/>
    </row>
    <row r="32" spans="2:22" s="183" customFormat="1" ht="24.75" customHeight="1">
      <c r="B32" s="544" t="s">
        <v>243</v>
      </c>
      <c r="C32" s="179"/>
      <c r="D32" s="180">
        <v>128.86202294152892</v>
      </c>
      <c r="E32" s="181">
        <v>285.1878346891223</v>
      </c>
      <c r="F32" s="181">
        <v>209.05640297781486</v>
      </c>
      <c r="G32" s="264" t="s">
        <v>361</v>
      </c>
      <c r="H32" s="181">
        <v>-747.5682952193347</v>
      </c>
      <c r="I32" s="181">
        <v>544.2846087235188</v>
      </c>
      <c r="J32" s="181">
        <v>98.47972986043459</v>
      </c>
      <c r="K32" s="219">
        <v>264.20730494300443</v>
      </c>
      <c r="L32" s="181">
        <v>568.0061760835646</v>
      </c>
      <c r="M32" s="264" t="s">
        <v>361</v>
      </c>
      <c r="N32" s="181">
        <v>121.68009069035439</v>
      </c>
      <c r="O32" s="181">
        <v>182.55509173866616</v>
      </c>
      <c r="P32" s="181">
        <v>150.02385350679225</v>
      </c>
      <c r="Q32" s="545">
        <v>192.13787321639037</v>
      </c>
      <c r="R32" s="240"/>
      <c r="T32" s="184"/>
      <c r="U32" s="184"/>
      <c r="V32" s="184"/>
    </row>
    <row r="33" spans="2:22" s="183" customFormat="1" ht="24.75" customHeight="1">
      <c r="B33" s="544" t="s">
        <v>244</v>
      </c>
      <c r="C33" s="179"/>
      <c r="D33" s="180">
        <v>485.2289495265364</v>
      </c>
      <c r="E33" s="181">
        <v>104.19469111354553</v>
      </c>
      <c r="F33" s="181">
        <v>193.84122445397296</v>
      </c>
      <c r="G33" s="268" t="s">
        <v>361</v>
      </c>
      <c r="H33" s="181">
        <v>50.278355230868456</v>
      </c>
      <c r="I33" s="181">
        <v>80.436002800227</v>
      </c>
      <c r="J33" s="181">
        <v>197.40271943919788</v>
      </c>
      <c r="K33" s="219">
        <v>63.84816209160219</v>
      </c>
      <c r="L33" s="181">
        <v>83.29875079398687</v>
      </c>
      <c r="M33" s="268" t="s">
        <v>361</v>
      </c>
      <c r="N33" s="181">
        <v>643.3643447344623</v>
      </c>
      <c r="O33" s="181">
        <v>247.5597814883529</v>
      </c>
      <c r="P33" s="181">
        <v>259.97680489205914</v>
      </c>
      <c r="Q33" s="545">
        <v>224.7803013478631</v>
      </c>
      <c r="R33" s="240"/>
      <c r="T33" s="184"/>
      <c r="U33" s="184"/>
      <c r="V33" s="184"/>
    </row>
    <row r="34" spans="2:22" s="183" customFormat="1" ht="24.75" customHeight="1">
      <c r="B34" s="544" t="s">
        <v>245</v>
      </c>
      <c r="C34" s="179"/>
      <c r="D34" s="180">
        <v>102.17705476114706</v>
      </c>
      <c r="E34" s="181">
        <v>100.79342239900477</v>
      </c>
      <c r="F34" s="181">
        <v>100.06735995348284</v>
      </c>
      <c r="G34" s="268" t="s">
        <v>361</v>
      </c>
      <c r="H34" s="181">
        <v>99.07129489627492</v>
      </c>
      <c r="I34" s="181">
        <v>101.97066589919285</v>
      </c>
      <c r="J34" s="181">
        <v>84.93739268427787</v>
      </c>
      <c r="K34" s="181">
        <v>101.45269232369682</v>
      </c>
      <c r="L34" s="181">
        <v>96.67372666777223</v>
      </c>
      <c r="M34" s="268" t="s">
        <v>361</v>
      </c>
      <c r="N34" s="181">
        <v>100.18628854946382</v>
      </c>
      <c r="O34" s="181">
        <v>103.25245955500509</v>
      </c>
      <c r="P34" s="181">
        <v>100.39934236983734</v>
      </c>
      <c r="Q34" s="545">
        <v>100.32062418983037</v>
      </c>
      <c r="R34" s="240"/>
      <c r="T34" s="184"/>
      <c r="U34" s="184"/>
      <c r="V34" s="184"/>
    </row>
    <row r="35" spans="2:22" s="183" customFormat="1" ht="24.75" customHeight="1">
      <c r="B35" s="544" t="s">
        <v>246</v>
      </c>
      <c r="C35" s="179"/>
      <c r="D35" s="180">
        <v>101.68883035189857</v>
      </c>
      <c r="E35" s="181">
        <v>100.79342239900477</v>
      </c>
      <c r="F35" s="181">
        <v>102.70903220430098</v>
      </c>
      <c r="G35" s="268" t="s">
        <v>361</v>
      </c>
      <c r="H35" s="181">
        <v>98.71760350301545</v>
      </c>
      <c r="I35" s="181">
        <v>101.99421861721412</v>
      </c>
      <c r="J35" s="181">
        <v>84.93797957719472</v>
      </c>
      <c r="K35" s="181">
        <v>101.64512849267086</v>
      </c>
      <c r="L35" s="181">
        <v>100.31719855600376</v>
      </c>
      <c r="M35" s="268" t="s">
        <v>361</v>
      </c>
      <c r="N35" s="181">
        <v>100.18772770675541</v>
      </c>
      <c r="O35" s="181">
        <v>100.75282842317182</v>
      </c>
      <c r="P35" s="181">
        <v>100.39934236983734</v>
      </c>
      <c r="Q35" s="545">
        <v>100.79914171829523</v>
      </c>
      <c r="R35" s="240"/>
      <c r="T35" s="184"/>
      <c r="U35" s="184"/>
      <c r="V35" s="184"/>
    </row>
    <row r="36" spans="2:22" s="183" customFormat="1" ht="24.75" customHeight="1">
      <c r="B36" s="544" t="s">
        <v>247</v>
      </c>
      <c r="C36" s="179"/>
      <c r="D36" s="180">
        <v>100.75906948609301</v>
      </c>
      <c r="E36" s="181">
        <v>86.36304669208525</v>
      </c>
      <c r="F36" s="181">
        <v>100.89835735915706</v>
      </c>
      <c r="G36" s="268" t="s">
        <v>361</v>
      </c>
      <c r="H36" s="181">
        <v>97.55140475913484</v>
      </c>
      <c r="I36" s="181">
        <v>95.61997693782118</v>
      </c>
      <c r="J36" s="181">
        <v>76.7360558779339</v>
      </c>
      <c r="K36" s="181">
        <v>52.39233677460891</v>
      </c>
      <c r="L36" s="181">
        <v>91.6493275184766</v>
      </c>
      <c r="M36" s="268" t="s">
        <v>361</v>
      </c>
      <c r="N36" s="181">
        <v>92.75603825895445</v>
      </c>
      <c r="O36" s="181">
        <v>83.34522139136044</v>
      </c>
      <c r="P36" s="181">
        <v>93.5816698055964</v>
      </c>
      <c r="Q36" s="545">
        <v>95.39683564575324</v>
      </c>
      <c r="R36" s="240"/>
      <c r="T36" s="184"/>
      <c r="U36" s="184"/>
      <c r="V36" s="184"/>
    </row>
    <row r="37" spans="2:22" s="183" customFormat="1" ht="24.75" customHeight="1">
      <c r="B37" s="544" t="s">
        <v>248</v>
      </c>
      <c r="C37" s="179"/>
      <c r="D37" s="186">
        <v>9.370910093393759</v>
      </c>
      <c r="E37" s="181">
        <v>35.8918682789561</v>
      </c>
      <c r="F37" s="181">
        <v>46.09400936645796</v>
      </c>
      <c r="G37" s="268" t="s">
        <v>361</v>
      </c>
      <c r="H37" s="181">
        <v>199.9500929364752</v>
      </c>
      <c r="I37" s="181">
        <v>67.43976973225831</v>
      </c>
      <c r="J37" s="181">
        <v>76.0079132700595</v>
      </c>
      <c r="K37" s="181">
        <v>124.99062554464264</v>
      </c>
      <c r="L37" s="181">
        <v>30.729462832686394</v>
      </c>
      <c r="M37" s="268" t="s">
        <v>361</v>
      </c>
      <c r="N37" s="181">
        <v>1.1372829181681603</v>
      </c>
      <c r="O37" s="181">
        <v>114.23671472998203</v>
      </c>
      <c r="P37" s="181">
        <v>0</v>
      </c>
      <c r="Q37" s="546">
        <v>44.136621477499894</v>
      </c>
      <c r="R37" s="240"/>
      <c r="T37" s="184"/>
      <c r="U37" s="184"/>
      <c r="V37" s="184"/>
    </row>
    <row r="38" spans="2:22" s="183" customFormat="1" ht="24.75" customHeight="1">
      <c r="B38" s="544" t="s">
        <v>249</v>
      </c>
      <c r="C38" s="179"/>
      <c r="D38" s="220">
        <v>0</v>
      </c>
      <c r="E38" s="221">
        <v>0</v>
      </c>
      <c r="F38" s="221">
        <v>0</v>
      </c>
      <c r="G38" s="269" t="s">
        <v>361</v>
      </c>
      <c r="H38" s="221">
        <v>3.6</v>
      </c>
      <c r="I38" s="222">
        <v>0</v>
      </c>
      <c r="J38" s="222">
        <v>0</v>
      </c>
      <c r="K38" s="223">
        <v>0</v>
      </c>
      <c r="L38" s="222">
        <v>0</v>
      </c>
      <c r="M38" s="269" t="s">
        <v>361</v>
      </c>
      <c r="N38" s="222">
        <v>0</v>
      </c>
      <c r="O38" s="222">
        <v>0</v>
      </c>
      <c r="P38" s="222">
        <v>0</v>
      </c>
      <c r="Q38" s="547">
        <v>0.3</v>
      </c>
      <c r="R38" s="240"/>
      <c r="T38" s="184"/>
      <c r="U38" s="184"/>
      <c r="V38" s="184"/>
    </row>
    <row r="39" spans="2:22" s="183" customFormat="1" ht="24.75" customHeight="1">
      <c r="B39" s="544" t="s">
        <v>250</v>
      </c>
      <c r="C39" s="179"/>
      <c r="D39" s="180">
        <v>1.0814421732276778</v>
      </c>
      <c r="E39" s="181">
        <v>0.6183033163104538</v>
      </c>
      <c r="F39" s="181">
        <v>3.3665155363113217</v>
      </c>
      <c r="G39" s="268" t="s">
        <v>361</v>
      </c>
      <c r="H39" s="181">
        <v>2.6921905000814013</v>
      </c>
      <c r="I39" s="181">
        <v>2.6751277083384966</v>
      </c>
      <c r="J39" s="181">
        <v>4.132817623362197</v>
      </c>
      <c r="K39" s="219">
        <v>2.114320665017098</v>
      </c>
      <c r="L39" s="181">
        <v>1.491235935134133</v>
      </c>
      <c r="M39" s="268" t="s">
        <v>361</v>
      </c>
      <c r="N39" s="181">
        <v>2.0914171615599173</v>
      </c>
      <c r="O39" s="181">
        <v>1.101363444263862</v>
      </c>
      <c r="P39" s="181">
        <v>1.2473904286125346</v>
      </c>
      <c r="Q39" s="545">
        <v>1.9128161477218593</v>
      </c>
      <c r="R39" s="240"/>
      <c r="T39" s="184"/>
      <c r="U39" s="184"/>
      <c r="V39" s="184"/>
    </row>
    <row r="40" spans="2:22" s="183" customFormat="1" ht="24.75" customHeight="1">
      <c r="B40" s="548" t="s">
        <v>251</v>
      </c>
      <c r="C40" s="240"/>
      <c r="D40" s="241">
        <v>12130534</v>
      </c>
      <c r="E40" s="242">
        <v>1522382</v>
      </c>
      <c r="F40" s="242">
        <v>5247430</v>
      </c>
      <c r="G40" s="242">
        <v>0</v>
      </c>
      <c r="H40" s="242">
        <v>5481681</v>
      </c>
      <c r="I40" s="242">
        <v>2565579</v>
      </c>
      <c r="J40" s="242">
        <v>205552</v>
      </c>
      <c r="K40" s="243">
        <v>1151008</v>
      </c>
      <c r="L40" s="242">
        <v>1433964</v>
      </c>
      <c r="M40" s="242">
        <v>0</v>
      </c>
      <c r="N40" s="242">
        <v>582954</v>
      </c>
      <c r="O40" s="242">
        <v>305063</v>
      </c>
      <c r="P40" s="242">
        <v>3916076</v>
      </c>
      <c r="Q40" s="549">
        <v>34542223</v>
      </c>
      <c r="R40" s="240"/>
      <c r="T40" s="184"/>
      <c r="U40" s="184"/>
      <c r="V40" s="184"/>
    </row>
    <row r="41" spans="2:22" s="183" customFormat="1" ht="24.75" customHeight="1" thickBot="1">
      <c r="B41" s="550" t="s">
        <v>349</v>
      </c>
      <c r="C41" s="551"/>
      <c r="D41" s="552">
        <v>0</v>
      </c>
      <c r="E41" s="553"/>
      <c r="F41" s="553">
        <v>0</v>
      </c>
      <c r="G41" s="554" t="s">
        <v>361</v>
      </c>
      <c r="H41" s="553">
        <v>0</v>
      </c>
      <c r="I41" s="553">
        <v>0</v>
      </c>
      <c r="J41" s="553">
        <v>0</v>
      </c>
      <c r="K41" s="553"/>
      <c r="L41" s="553"/>
      <c r="M41" s="554" t="s">
        <v>361</v>
      </c>
      <c r="N41" s="553">
        <v>0</v>
      </c>
      <c r="O41" s="553">
        <v>0</v>
      </c>
      <c r="P41" s="553">
        <v>0</v>
      </c>
      <c r="Q41" s="555">
        <v>0</v>
      </c>
      <c r="R41" s="240"/>
      <c r="T41" s="184"/>
      <c r="U41" s="184"/>
      <c r="V41" s="184"/>
    </row>
    <row r="42" spans="2:22" s="183" customFormat="1" ht="24.75" customHeight="1" thickBot="1">
      <c r="B42" s="512" t="s">
        <v>350</v>
      </c>
      <c r="C42" s="513"/>
      <c r="D42" s="514">
        <v>0</v>
      </c>
      <c r="E42" s="515">
        <v>0</v>
      </c>
      <c r="F42" s="516">
        <v>0</v>
      </c>
      <c r="G42" s="517" t="s">
        <v>361</v>
      </c>
      <c r="H42" s="516">
        <v>0</v>
      </c>
      <c r="I42" s="516">
        <v>0</v>
      </c>
      <c r="J42" s="516">
        <v>0</v>
      </c>
      <c r="K42" s="516">
        <v>0</v>
      </c>
      <c r="L42" s="516">
        <v>0</v>
      </c>
      <c r="M42" s="517" t="s">
        <v>361</v>
      </c>
      <c r="N42" s="516">
        <v>0</v>
      </c>
      <c r="O42" s="516">
        <v>0</v>
      </c>
      <c r="P42" s="516">
        <v>0</v>
      </c>
      <c r="Q42" s="518"/>
      <c r="R42" s="182"/>
      <c r="T42" s="184"/>
      <c r="U42" s="184"/>
      <c r="V42" s="184"/>
    </row>
    <row r="43" s="183" customFormat="1" ht="17.25"/>
    <row r="44" s="183" customFormat="1" ht="17.25"/>
    <row r="45" spans="1:20" s="183" customFormat="1" ht="17.25">
      <c r="A45" s="558"/>
      <c r="B45" s="559"/>
      <c r="C45" s="559"/>
      <c r="D45" s="560"/>
      <c r="E45" s="560"/>
      <c r="F45" s="560"/>
      <c r="G45" s="561"/>
      <c r="H45" s="560"/>
      <c r="I45" s="560"/>
      <c r="J45" s="560"/>
      <c r="K45" s="560"/>
      <c r="L45" s="560"/>
      <c r="M45" s="560"/>
      <c r="N45" s="560"/>
      <c r="O45" s="560"/>
      <c r="P45" s="560"/>
      <c r="Q45" s="562"/>
      <c r="R45" s="240"/>
      <c r="S45" s="240"/>
      <c r="T45" s="240"/>
    </row>
    <row r="46" spans="1:20" s="183" customFormat="1" ht="17.25">
      <c r="A46" s="558"/>
      <c r="B46" s="559"/>
      <c r="C46" s="563"/>
      <c r="D46" s="560"/>
      <c r="E46" s="560"/>
      <c r="F46" s="560"/>
      <c r="G46" s="561"/>
      <c r="H46" s="560"/>
      <c r="I46" s="560"/>
      <c r="J46" s="560"/>
      <c r="K46" s="560"/>
      <c r="L46" s="560"/>
      <c r="M46" s="560"/>
      <c r="N46" s="560"/>
      <c r="O46" s="560"/>
      <c r="P46" s="560"/>
      <c r="Q46" s="562"/>
      <c r="R46" s="240"/>
      <c r="S46" s="240"/>
      <c r="T46" s="240"/>
    </row>
    <row r="47" spans="1:20" s="183" customFormat="1" ht="17.25">
      <c r="A47" s="559"/>
      <c r="B47" s="559"/>
      <c r="C47" s="564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2"/>
      <c r="R47" s="240"/>
      <c r="S47" s="240"/>
      <c r="T47" s="240"/>
    </row>
    <row r="48" spans="1:20" s="183" customFormat="1" ht="17.25">
      <c r="A48" s="559"/>
      <c r="B48" s="559"/>
      <c r="C48" s="563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2"/>
      <c r="R48" s="240"/>
      <c r="S48" s="240"/>
      <c r="T48" s="240"/>
    </row>
    <row r="49" spans="1:20" s="183" customFormat="1" ht="17.25">
      <c r="A49" s="559"/>
      <c r="B49" s="559"/>
      <c r="C49" s="559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2"/>
      <c r="R49" s="240"/>
      <c r="S49" s="240"/>
      <c r="T49" s="240"/>
    </row>
    <row r="50" spans="1:20" s="183" customFormat="1" ht="17.25">
      <c r="A50" s="240"/>
      <c r="B50" s="240"/>
      <c r="C50" s="559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5"/>
      <c r="R50" s="240"/>
      <c r="S50" s="240"/>
      <c r="T50" s="240"/>
    </row>
    <row r="51" spans="1:20" s="183" customFormat="1" ht="17.25">
      <c r="A51" s="566"/>
      <c r="B51" s="567"/>
      <c r="C51" s="568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2"/>
      <c r="R51" s="240"/>
      <c r="S51" s="240"/>
      <c r="T51" s="240"/>
    </row>
    <row r="52" spans="1:20" s="183" customFormat="1" ht="17.25">
      <c r="A52" s="566"/>
      <c r="B52" s="567"/>
      <c r="C52" s="568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2"/>
      <c r="R52" s="240"/>
      <c r="S52" s="240"/>
      <c r="T52" s="240"/>
    </row>
    <row r="53" spans="1:20" s="183" customFormat="1" ht="17.25">
      <c r="A53" s="240"/>
      <c r="B53" s="240"/>
      <c r="C53" s="564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2"/>
      <c r="R53" s="240"/>
      <c r="S53" s="240"/>
      <c r="T53" s="240"/>
    </row>
    <row r="54" spans="1:20" s="183" customFormat="1" ht="17.25">
      <c r="A54" s="559"/>
      <c r="B54" s="240"/>
      <c r="C54" s="568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5"/>
      <c r="R54" s="240"/>
      <c r="S54" s="240"/>
      <c r="T54" s="240"/>
    </row>
    <row r="55" spans="1:20" s="183" customFormat="1" ht="17.25">
      <c r="A55" s="559"/>
      <c r="B55" s="240"/>
      <c r="C55" s="568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5"/>
      <c r="R55" s="240"/>
      <c r="S55" s="240"/>
      <c r="T55" s="240"/>
    </row>
    <row r="56" spans="1:20" s="183" customFormat="1" ht="17.25">
      <c r="A56" s="559"/>
      <c r="B56" s="240"/>
      <c r="C56" s="568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5"/>
      <c r="R56" s="240"/>
      <c r="S56" s="240"/>
      <c r="T56" s="240"/>
    </row>
    <row r="57" spans="1:20" s="183" customFormat="1" ht="17.25">
      <c r="A57" s="240"/>
      <c r="B57" s="240"/>
      <c r="C57" s="564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2"/>
      <c r="R57" s="240"/>
      <c r="S57" s="240"/>
      <c r="T57" s="240"/>
    </row>
    <row r="58" spans="1:20" s="183" customFormat="1" ht="17.25">
      <c r="A58" s="570"/>
      <c r="B58" s="240"/>
      <c r="C58" s="571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5"/>
      <c r="R58" s="240"/>
      <c r="S58" s="240"/>
      <c r="T58" s="240"/>
    </row>
    <row r="59" spans="1:20" s="183" customFormat="1" ht="17.25">
      <c r="A59" s="570"/>
      <c r="B59" s="240"/>
      <c r="C59" s="571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5"/>
      <c r="R59" s="240"/>
      <c r="S59" s="240"/>
      <c r="T59" s="240"/>
    </row>
    <row r="60" spans="1:20" s="183" customFormat="1" ht="17.25">
      <c r="A60" s="572"/>
      <c r="B60" s="240"/>
      <c r="C60" s="571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240"/>
      <c r="S60" s="240"/>
      <c r="T60" s="240"/>
    </row>
    <row r="61" spans="1:20" s="183" customFormat="1" ht="17.25">
      <c r="A61" s="572"/>
      <c r="B61" s="240"/>
      <c r="C61" s="564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2"/>
      <c r="R61" s="240"/>
      <c r="S61" s="240"/>
      <c r="T61" s="240"/>
    </row>
    <row r="62" spans="1:20" s="183" customFormat="1" ht="17.25">
      <c r="A62" s="570"/>
      <c r="B62" s="240"/>
      <c r="C62" s="568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5"/>
      <c r="R62" s="240"/>
      <c r="S62" s="240"/>
      <c r="T62" s="240"/>
    </row>
    <row r="63" spans="1:20" s="183" customFormat="1" ht="17.25">
      <c r="A63" s="240"/>
      <c r="B63" s="240"/>
      <c r="C63" s="559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5"/>
      <c r="R63" s="240"/>
      <c r="S63" s="240"/>
      <c r="T63" s="240"/>
    </row>
    <row r="64" spans="1:20" s="183" customFormat="1" ht="17.25">
      <c r="A64" s="559"/>
      <c r="B64" s="240"/>
      <c r="C64" s="563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73"/>
      <c r="R64" s="240"/>
      <c r="S64" s="240"/>
      <c r="T64" s="240"/>
    </row>
    <row r="65" spans="1:20" s="183" customFormat="1" ht="17.25">
      <c r="A65" s="559"/>
      <c r="B65" s="240"/>
      <c r="C65" s="563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73"/>
      <c r="R65" s="240"/>
      <c r="S65" s="240"/>
      <c r="T65" s="240"/>
    </row>
    <row r="66" spans="1:20" s="183" customFormat="1" ht="17.25">
      <c r="A66" s="240"/>
      <c r="B66" s="240"/>
      <c r="C66" s="559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5"/>
      <c r="R66" s="240"/>
      <c r="S66" s="240"/>
      <c r="T66" s="240"/>
    </row>
    <row r="67" spans="1:20" s="183" customFormat="1" ht="17.25">
      <c r="A67" s="559"/>
      <c r="B67" s="240"/>
      <c r="C67" s="574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  <c r="Q67" s="575"/>
      <c r="R67" s="240"/>
      <c r="S67" s="240"/>
      <c r="T67" s="240"/>
    </row>
    <row r="68" spans="1:20" s="183" customFormat="1" ht="17.25">
      <c r="A68" s="559"/>
      <c r="B68" s="240"/>
      <c r="C68" s="574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560"/>
      <c r="P68" s="560"/>
      <c r="Q68" s="575"/>
      <c r="R68" s="240"/>
      <c r="S68" s="240"/>
      <c r="T68" s="240"/>
    </row>
    <row r="69" spans="1:20" s="183" customFormat="1" ht="17.25">
      <c r="A69" s="559"/>
      <c r="B69" s="240"/>
      <c r="C69" s="574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75"/>
      <c r="R69" s="240"/>
      <c r="S69" s="240"/>
      <c r="T69" s="240"/>
    </row>
    <row r="70" spans="1:20" s="183" customFormat="1" ht="17.25">
      <c r="A70" s="559"/>
      <c r="B70" s="240"/>
      <c r="C70" s="574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75"/>
      <c r="R70" s="240"/>
      <c r="S70" s="240"/>
      <c r="T70" s="240"/>
    </row>
    <row r="71" spans="1:20" s="183" customFormat="1" ht="17.25">
      <c r="A71" s="559"/>
      <c r="B71" s="240"/>
      <c r="C71" s="574"/>
      <c r="D71" s="56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560"/>
      <c r="P71" s="560"/>
      <c r="Q71" s="575"/>
      <c r="R71" s="240"/>
      <c r="S71" s="240"/>
      <c r="T71" s="240"/>
    </row>
    <row r="72" spans="1:20" s="183" customFormat="1" ht="17.25">
      <c r="A72" s="559"/>
      <c r="B72" s="240"/>
      <c r="C72" s="574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75"/>
      <c r="R72" s="240"/>
      <c r="S72" s="240"/>
      <c r="T72" s="240"/>
    </row>
    <row r="73" spans="1:20" s="183" customFormat="1" ht="17.25">
      <c r="A73" s="559"/>
      <c r="B73" s="240"/>
      <c r="C73" s="574"/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0"/>
      <c r="Q73" s="575"/>
      <c r="R73" s="240"/>
      <c r="S73" s="240"/>
      <c r="T73" s="240"/>
    </row>
    <row r="74" spans="1:20" s="183" customFormat="1" ht="17.25">
      <c r="A74" s="559"/>
      <c r="B74" s="240"/>
      <c r="C74" s="574"/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0"/>
      <c r="P74" s="560"/>
      <c r="Q74" s="575"/>
      <c r="R74" s="240"/>
      <c r="S74" s="240"/>
      <c r="T74" s="240"/>
    </row>
    <row r="75" spans="1:20" s="183" customFormat="1" ht="17.25">
      <c r="A75" s="240"/>
      <c r="B75" s="240"/>
      <c r="C75" s="559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5"/>
      <c r="R75" s="240"/>
      <c r="S75" s="240"/>
      <c r="T75" s="240"/>
    </row>
    <row r="76" spans="1:20" s="183" customFormat="1" ht="17.25">
      <c r="A76" s="559"/>
      <c r="B76" s="240"/>
      <c r="C76" s="563"/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560"/>
      <c r="P76" s="560"/>
      <c r="Q76" s="565"/>
      <c r="R76" s="240"/>
      <c r="S76" s="240"/>
      <c r="T76" s="240"/>
    </row>
    <row r="77" spans="1:20" s="183" customFormat="1" ht="17.25">
      <c r="A77" s="559"/>
      <c r="B77" s="240"/>
      <c r="C77" s="563"/>
      <c r="D77" s="560"/>
      <c r="E77" s="560"/>
      <c r="F77" s="560"/>
      <c r="G77" s="560"/>
      <c r="H77" s="560"/>
      <c r="I77" s="560"/>
      <c r="J77" s="560"/>
      <c r="K77" s="560"/>
      <c r="L77" s="560"/>
      <c r="M77" s="560"/>
      <c r="N77" s="560"/>
      <c r="O77" s="560"/>
      <c r="P77" s="560"/>
      <c r="Q77" s="565"/>
      <c r="R77" s="240"/>
      <c r="S77" s="240"/>
      <c r="T77" s="240"/>
    </row>
    <row r="78" spans="1:20" s="183" customFormat="1" ht="17.25">
      <c r="A78" s="559"/>
      <c r="B78" s="240"/>
      <c r="C78" s="563"/>
      <c r="D78" s="560"/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560"/>
      <c r="P78" s="560"/>
      <c r="Q78" s="565"/>
      <c r="R78" s="240"/>
      <c r="S78" s="240"/>
      <c r="T78" s="240"/>
    </row>
    <row r="79" spans="1:20" s="183" customFormat="1" ht="17.25">
      <c r="A79" s="240"/>
      <c r="B79" s="240"/>
      <c r="C79" s="559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5"/>
      <c r="R79" s="240"/>
      <c r="S79" s="240"/>
      <c r="T79" s="240"/>
    </row>
    <row r="80" spans="1:20" s="183" customFormat="1" ht="17.25">
      <c r="A80" s="559"/>
      <c r="B80" s="559"/>
      <c r="C80" s="576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65"/>
      <c r="R80" s="240"/>
      <c r="S80" s="240"/>
      <c r="T80" s="240"/>
    </row>
    <row r="81" spans="1:20" s="183" customFormat="1" ht="17.25">
      <c r="A81" s="559"/>
      <c r="B81" s="559"/>
      <c r="C81" s="576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65"/>
      <c r="R81" s="240"/>
      <c r="S81" s="240"/>
      <c r="T81" s="240"/>
    </row>
    <row r="82" spans="1:20" s="183" customFormat="1" ht="17.25">
      <c r="A82" s="240"/>
      <c r="B82" s="240"/>
      <c r="C82" s="559"/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5"/>
      <c r="R82" s="240"/>
      <c r="S82" s="240"/>
      <c r="T82" s="240"/>
    </row>
    <row r="83" spans="1:20" s="183" customFormat="1" ht="17.25">
      <c r="A83" s="558"/>
      <c r="B83" s="240"/>
      <c r="C83" s="578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79"/>
      <c r="R83" s="240"/>
      <c r="S83" s="240"/>
      <c r="T83" s="240"/>
    </row>
    <row r="84" spans="1:20" s="183" customFormat="1" ht="17.25">
      <c r="A84" s="558"/>
      <c r="B84" s="240"/>
      <c r="C84" s="580"/>
      <c r="D84" s="581"/>
      <c r="E84" s="581"/>
      <c r="F84" s="581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2"/>
      <c r="R84" s="240"/>
      <c r="S84" s="240"/>
      <c r="T84" s="240"/>
    </row>
    <row r="85" spans="1:20" s="183" customFormat="1" ht="17.25">
      <c r="A85" s="558"/>
      <c r="B85" s="240"/>
      <c r="C85" s="578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2"/>
      <c r="R85" s="240"/>
      <c r="S85" s="240"/>
      <c r="T85" s="240"/>
    </row>
    <row r="86" spans="1:20" s="183" customFormat="1" ht="17.25">
      <c r="A86" s="558"/>
      <c r="B86" s="240"/>
      <c r="C86" s="580"/>
      <c r="D86" s="560"/>
      <c r="E86" s="560"/>
      <c r="F86" s="560"/>
      <c r="G86" s="560"/>
      <c r="H86" s="560"/>
      <c r="I86" s="560"/>
      <c r="J86" s="560"/>
      <c r="K86" s="560"/>
      <c r="L86" s="560"/>
      <c r="M86" s="560"/>
      <c r="N86" s="560"/>
      <c r="O86" s="560"/>
      <c r="P86" s="560"/>
      <c r="Q86" s="579"/>
      <c r="R86" s="240"/>
      <c r="S86" s="240"/>
      <c r="T86" s="240"/>
    </row>
    <row r="87" spans="1:20" s="183" customFormat="1" ht="17.25">
      <c r="A87" s="558"/>
      <c r="B87" s="240"/>
      <c r="C87" s="580"/>
      <c r="D87" s="560"/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79"/>
      <c r="R87" s="240"/>
      <c r="S87" s="240"/>
      <c r="T87" s="240"/>
    </row>
    <row r="88" spans="1:20" s="183" customFormat="1" ht="17.25">
      <c r="A88" s="558"/>
      <c r="B88" s="240"/>
      <c r="C88" s="580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0"/>
      <c r="O88" s="560"/>
      <c r="P88" s="560"/>
      <c r="Q88" s="579"/>
      <c r="R88" s="240"/>
      <c r="S88" s="240"/>
      <c r="T88" s="240"/>
    </row>
    <row r="89" spans="1:20" s="183" customFormat="1" ht="17.25">
      <c r="A89" s="558"/>
      <c r="B89" s="240"/>
      <c r="C89" s="583"/>
      <c r="D89" s="56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0"/>
      <c r="Q89" s="579"/>
      <c r="R89" s="240"/>
      <c r="S89" s="240"/>
      <c r="T89" s="240"/>
    </row>
    <row r="90" spans="1:20" s="183" customFormat="1" ht="17.25">
      <c r="A90" s="558"/>
      <c r="B90" s="240"/>
      <c r="C90" s="583"/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0"/>
      <c r="Q90" s="579"/>
      <c r="R90" s="240"/>
      <c r="S90" s="240"/>
      <c r="T90" s="240"/>
    </row>
    <row r="91" spans="1:20" s="183" customFormat="1" ht="17.25">
      <c r="A91" s="558"/>
      <c r="B91" s="240"/>
      <c r="C91" s="578"/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2"/>
      <c r="R91" s="240"/>
      <c r="S91" s="240"/>
      <c r="T91" s="240"/>
    </row>
    <row r="92" spans="1:20" s="183" customFormat="1" ht="17.25">
      <c r="A92" s="558"/>
      <c r="B92" s="240"/>
      <c r="C92" s="578"/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2"/>
      <c r="R92" s="240"/>
      <c r="S92" s="240"/>
      <c r="T92" s="240"/>
    </row>
    <row r="93" spans="1:20" s="183" customFormat="1" ht="17.25">
      <c r="A93" s="558"/>
      <c r="B93" s="240"/>
      <c r="C93" s="580"/>
      <c r="D93" s="560"/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560"/>
      <c r="P93" s="560"/>
      <c r="Q93" s="579"/>
      <c r="R93" s="240"/>
      <c r="S93" s="240"/>
      <c r="T93" s="240"/>
    </row>
    <row r="94" spans="1:20" s="183" customFormat="1" ht="17.25">
      <c r="A94" s="240"/>
      <c r="B94" s="240"/>
      <c r="C94" s="559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5"/>
      <c r="R94" s="240"/>
      <c r="S94" s="240"/>
      <c r="T94" s="240"/>
    </row>
    <row r="95" spans="1:20" s="183" customFormat="1" ht="17.25">
      <c r="A95" s="558"/>
      <c r="B95" s="240"/>
      <c r="C95" s="583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79"/>
      <c r="R95" s="240"/>
      <c r="S95" s="240"/>
      <c r="T95" s="240"/>
    </row>
    <row r="96" spans="1:20" s="183" customFormat="1" ht="17.25">
      <c r="A96" s="558"/>
      <c r="B96" s="240"/>
      <c r="C96" s="583"/>
      <c r="D96" s="56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560"/>
      <c r="P96" s="560"/>
      <c r="Q96" s="579"/>
      <c r="R96" s="240"/>
      <c r="S96" s="240"/>
      <c r="T96" s="240"/>
    </row>
    <row r="97" spans="1:20" s="183" customFormat="1" ht="17.25">
      <c r="A97" s="558"/>
      <c r="B97" s="240"/>
      <c r="C97" s="583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79"/>
      <c r="R97" s="240"/>
      <c r="S97" s="240"/>
      <c r="T97" s="240"/>
    </row>
    <row r="98" spans="1:20" s="183" customFormat="1" ht="17.25">
      <c r="A98" s="558"/>
      <c r="B98" s="240"/>
      <c r="C98" s="583"/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79"/>
      <c r="R98" s="240"/>
      <c r="S98" s="240"/>
      <c r="T98" s="240"/>
    </row>
    <row r="99" spans="1:20" s="183" customFormat="1" ht="17.25">
      <c r="A99" s="558"/>
      <c r="B99" s="240"/>
      <c r="C99" s="583"/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79"/>
      <c r="R99" s="240"/>
      <c r="S99" s="240"/>
      <c r="T99" s="240"/>
    </row>
    <row r="100" spans="1:20" s="183" customFormat="1" ht="17.25">
      <c r="A100" s="558"/>
      <c r="B100" s="240"/>
      <c r="C100" s="583"/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79"/>
      <c r="R100" s="240"/>
      <c r="S100" s="240"/>
      <c r="T100" s="240"/>
    </row>
    <row r="101" spans="1:20" s="183" customFormat="1" ht="17.25">
      <c r="A101" s="558"/>
      <c r="B101" s="240"/>
      <c r="C101" s="583"/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  <c r="N101" s="560"/>
      <c r="O101" s="560"/>
      <c r="P101" s="560"/>
      <c r="Q101" s="579"/>
      <c r="R101" s="240"/>
      <c r="S101" s="240"/>
      <c r="T101" s="240"/>
    </row>
    <row r="102" spans="1:20" s="183" customFormat="1" ht="17.25">
      <c r="A102" s="558"/>
      <c r="B102" s="240"/>
      <c r="C102" s="583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79"/>
      <c r="R102" s="240"/>
      <c r="S102" s="240"/>
      <c r="T102" s="240"/>
    </row>
    <row r="103" spans="1:20" s="183" customFormat="1" ht="17.25">
      <c r="A103" s="240"/>
      <c r="B103" s="240"/>
      <c r="C103" s="559"/>
      <c r="D103" s="584"/>
      <c r="E103" s="584"/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565"/>
      <c r="R103" s="240"/>
      <c r="S103" s="240"/>
      <c r="T103" s="240"/>
    </row>
    <row r="104" spans="1:20" s="183" customFormat="1" ht="17.25">
      <c r="A104" s="558"/>
      <c r="B104" s="240"/>
      <c r="C104" s="563"/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  <c r="P104" s="560"/>
      <c r="Q104" s="565"/>
      <c r="R104" s="240"/>
      <c r="S104" s="240"/>
      <c r="T104" s="240"/>
    </row>
    <row r="105" spans="1:20" s="183" customFormat="1" ht="17.25">
      <c r="A105" s="558"/>
      <c r="B105" s="240"/>
      <c r="C105" s="585"/>
      <c r="D105" s="560"/>
      <c r="E105" s="560"/>
      <c r="F105" s="560"/>
      <c r="G105" s="560"/>
      <c r="H105" s="560"/>
      <c r="I105" s="560"/>
      <c r="J105" s="560"/>
      <c r="K105" s="560"/>
      <c r="L105" s="560"/>
      <c r="M105" s="560"/>
      <c r="N105" s="560"/>
      <c r="O105" s="560"/>
      <c r="P105" s="560"/>
      <c r="Q105" s="565"/>
      <c r="R105" s="240"/>
      <c r="S105" s="240"/>
      <c r="T105" s="240"/>
    </row>
    <row r="106" spans="1:20" s="183" customFormat="1" ht="17.25">
      <c r="A106" s="558"/>
      <c r="B106" s="240"/>
      <c r="C106" s="585"/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5"/>
      <c r="R106" s="240"/>
      <c r="S106" s="240"/>
      <c r="T106" s="240"/>
    </row>
    <row r="107" spans="1:20" s="183" customFormat="1" ht="17.25">
      <c r="A107" s="558"/>
      <c r="B107" s="240"/>
      <c r="C107" s="585"/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0"/>
      <c r="Q107" s="565"/>
      <c r="R107" s="240"/>
      <c r="S107" s="240"/>
      <c r="T107" s="240"/>
    </row>
    <row r="108" spans="1:20" s="183" customFormat="1" ht="17.25">
      <c r="A108" s="558"/>
      <c r="B108" s="240"/>
      <c r="C108" s="585"/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5"/>
      <c r="R108" s="240"/>
      <c r="S108" s="240"/>
      <c r="T108" s="240"/>
    </row>
    <row r="109" spans="1:20" s="183" customFormat="1" ht="17.25">
      <c r="A109" s="559"/>
      <c r="B109" s="240"/>
      <c r="C109" s="563"/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5"/>
      <c r="R109" s="240"/>
      <c r="S109" s="240"/>
      <c r="T109" s="240"/>
    </row>
    <row r="110" spans="1:20" s="183" customFormat="1" ht="17.25">
      <c r="A110" s="558"/>
      <c r="B110" s="240"/>
      <c r="C110" s="563"/>
      <c r="D110" s="560"/>
      <c r="E110" s="560"/>
      <c r="F110" s="560"/>
      <c r="G110" s="560"/>
      <c r="H110" s="560"/>
      <c r="I110" s="560"/>
      <c r="J110" s="560"/>
      <c r="K110" s="560"/>
      <c r="L110" s="560"/>
      <c r="M110" s="560"/>
      <c r="N110" s="560"/>
      <c r="O110" s="560"/>
      <c r="P110" s="560"/>
      <c r="Q110" s="565"/>
      <c r="R110" s="240"/>
      <c r="S110" s="240"/>
      <c r="T110" s="240"/>
    </row>
    <row r="111" spans="1:20" s="183" customFormat="1" ht="17.25">
      <c r="A111" s="558"/>
      <c r="B111" s="240"/>
      <c r="C111" s="563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5"/>
      <c r="R111" s="240"/>
      <c r="S111" s="240"/>
      <c r="T111" s="240"/>
    </row>
    <row r="112" spans="1:20" s="183" customFormat="1" ht="17.25">
      <c r="A112" s="558"/>
      <c r="B112" s="240"/>
      <c r="C112" s="585"/>
      <c r="D112" s="560"/>
      <c r="E112" s="560"/>
      <c r="F112" s="560"/>
      <c r="G112" s="560"/>
      <c r="H112" s="560"/>
      <c r="I112" s="560"/>
      <c r="J112" s="560"/>
      <c r="K112" s="560"/>
      <c r="L112" s="560"/>
      <c r="M112" s="560"/>
      <c r="N112" s="560"/>
      <c r="O112" s="560"/>
      <c r="P112" s="560"/>
      <c r="Q112" s="565"/>
      <c r="R112" s="240"/>
      <c r="S112" s="240"/>
      <c r="T112" s="240"/>
    </row>
    <row r="113" spans="1:20" s="183" customFormat="1" ht="17.25">
      <c r="A113" s="558"/>
      <c r="B113" s="240"/>
      <c r="C113" s="585"/>
      <c r="D113" s="560"/>
      <c r="E113" s="560"/>
      <c r="F113" s="560"/>
      <c r="G113" s="560"/>
      <c r="H113" s="560"/>
      <c r="I113" s="560"/>
      <c r="J113" s="560"/>
      <c r="K113" s="560"/>
      <c r="L113" s="560"/>
      <c r="M113" s="560"/>
      <c r="N113" s="560"/>
      <c r="O113" s="560"/>
      <c r="P113" s="560"/>
      <c r="Q113" s="565"/>
      <c r="R113" s="240"/>
      <c r="S113" s="240"/>
      <c r="T113" s="240"/>
    </row>
    <row r="114" spans="1:20" s="183" customFormat="1" ht="17.25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</row>
    <row r="115" s="183" customFormat="1" ht="17.25"/>
    <row r="116" s="183" customFormat="1" ht="17.25"/>
    <row r="117" s="183" customFormat="1" ht="17.25"/>
    <row r="118" s="183" customFormat="1" ht="17.25"/>
    <row r="119" s="183" customFormat="1" ht="17.25"/>
    <row r="120" s="183" customFormat="1" ht="17.25"/>
    <row r="121" s="183" customFormat="1" ht="17.25"/>
    <row r="122" s="183" customFormat="1" ht="17.25"/>
    <row r="123" s="183" customFormat="1" ht="17.25"/>
    <row r="124" s="183" customFormat="1" ht="17.25"/>
    <row r="125" s="183" customFormat="1" ht="17.25"/>
    <row r="126" s="183" customFormat="1" ht="17.25"/>
    <row r="127" s="183" customFormat="1" ht="17.25"/>
    <row r="128" s="183" customFormat="1" ht="17.25"/>
    <row r="129" s="183" customFormat="1" ht="17.25"/>
    <row r="130" s="183" customFormat="1" ht="17.25"/>
    <row r="131" s="183" customFormat="1" ht="17.25"/>
    <row r="132" s="183" customFormat="1" ht="17.25"/>
    <row r="133" s="183" customFormat="1" ht="17.25"/>
    <row r="134" s="183" customFormat="1" ht="17.25"/>
    <row r="135" s="183" customFormat="1" ht="17.25"/>
    <row r="136" s="183" customFormat="1" ht="17.25"/>
    <row r="137" s="183" customFormat="1" ht="17.25"/>
    <row r="138" s="183" customFormat="1" ht="17.25"/>
    <row r="139" s="183" customFormat="1" ht="17.25"/>
    <row r="140" s="183" customFormat="1" ht="17.25"/>
    <row r="141" s="183" customFormat="1" ht="17.25"/>
    <row r="142" s="183" customFormat="1" ht="17.25"/>
    <row r="143" s="183" customFormat="1" ht="17.25"/>
    <row r="144" s="183" customFormat="1" ht="17.25"/>
    <row r="145" s="183" customFormat="1" ht="17.25"/>
    <row r="146" s="183" customFormat="1" ht="17.25"/>
    <row r="147" s="183" customFormat="1" ht="17.25"/>
    <row r="148" s="183" customFormat="1" ht="17.25"/>
    <row r="149" s="183" customFormat="1" ht="17.25"/>
    <row r="150" s="183" customFormat="1" ht="17.25"/>
    <row r="151" s="183" customFormat="1" ht="17.25"/>
    <row r="152" s="183" customFormat="1" ht="17.25"/>
    <row r="153" s="183" customFormat="1" ht="17.25"/>
    <row r="154" s="183" customFormat="1" ht="17.25"/>
    <row r="155" s="183" customFormat="1" ht="17.25"/>
    <row r="156" s="183" customFormat="1" ht="17.25"/>
    <row r="157" s="183" customFormat="1" ht="17.25"/>
    <row r="158" s="183" customFormat="1" ht="17.25"/>
    <row r="159" s="183" customFormat="1" ht="17.25"/>
    <row r="160" s="183" customFormat="1" ht="17.25"/>
    <row r="161" s="183" customFormat="1" ht="17.25"/>
    <row r="162" s="183" customFormat="1" ht="17.25"/>
    <row r="163" s="183" customFormat="1" ht="17.25"/>
    <row r="164" s="183" customFormat="1" ht="17.25"/>
    <row r="165" s="183" customFormat="1" ht="17.25"/>
    <row r="166" s="183" customFormat="1" ht="17.25"/>
    <row r="167" s="183" customFormat="1" ht="17.25"/>
    <row r="168" s="183" customFormat="1" ht="17.25"/>
    <row r="169" s="183" customFormat="1" ht="17.25"/>
    <row r="170" s="183" customFormat="1" ht="17.25"/>
    <row r="171" s="183" customFormat="1" ht="17.25"/>
    <row r="172" s="183" customFormat="1" ht="17.25"/>
    <row r="173" s="183" customFormat="1" ht="17.25"/>
    <row r="174" s="183" customFormat="1" ht="17.25"/>
    <row r="175" s="183" customFormat="1" ht="17.25"/>
    <row r="176" s="183" customFormat="1" ht="17.25"/>
    <row r="177" s="183" customFormat="1" ht="17.25"/>
    <row r="178" s="183" customFormat="1" ht="17.25"/>
    <row r="179" s="183" customFormat="1" ht="17.25"/>
    <row r="180" s="183" customFormat="1" ht="17.25"/>
    <row r="181" s="183" customFormat="1" ht="17.25"/>
    <row r="182" s="183" customFormat="1" ht="17.25"/>
    <row r="183" s="183" customFormat="1" ht="17.25"/>
    <row r="184" s="183" customFormat="1" ht="17.25"/>
    <row r="185" s="183" customFormat="1" ht="17.25"/>
    <row r="186" s="183" customFormat="1" ht="17.25"/>
    <row r="187" s="183" customFormat="1" ht="17.25"/>
    <row r="188" s="183" customFormat="1" ht="17.25"/>
    <row r="189" s="183" customFormat="1" ht="17.25"/>
    <row r="190" s="183" customFormat="1" ht="17.25"/>
    <row r="191" s="183" customFormat="1" ht="17.25"/>
    <row r="192" s="183" customFormat="1" ht="17.25"/>
    <row r="193" s="183" customFormat="1" ht="17.25"/>
    <row r="194" s="183" customFormat="1" ht="17.25"/>
    <row r="195" s="183" customFormat="1" ht="17.25"/>
    <row r="196" s="183" customFormat="1" ht="17.25"/>
    <row r="197" s="183" customFormat="1" ht="17.25"/>
    <row r="198" s="183" customFormat="1" ht="17.25"/>
    <row r="199" s="183" customFormat="1" ht="17.25"/>
    <row r="200" s="183" customFormat="1" ht="17.25"/>
    <row r="201" s="183" customFormat="1" ht="17.25"/>
    <row r="202" s="183" customFormat="1" ht="17.25"/>
    <row r="203" s="183" customFormat="1" ht="17.25"/>
    <row r="204" s="183" customFormat="1" ht="17.25"/>
    <row r="205" s="183" customFormat="1" ht="17.25"/>
    <row r="206" s="183" customFormat="1" ht="17.25"/>
    <row r="207" s="183" customFormat="1" ht="17.25"/>
    <row r="208" s="183" customFormat="1" ht="17.25"/>
    <row r="209" s="183" customFormat="1" ht="17.25"/>
    <row r="210" s="183" customFormat="1" ht="17.25"/>
    <row r="211" s="183" customFormat="1" ht="17.25"/>
    <row r="212" s="183" customFormat="1" ht="17.25"/>
    <row r="213" s="183" customFormat="1" ht="17.25"/>
    <row r="214" s="183" customFormat="1" ht="17.25"/>
    <row r="215" s="183" customFormat="1" ht="17.25"/>
    <row r="216" s="183" customFormat="1" ht="17.25"/>
    <row r="217" s="183" customFormat="1" ht="17.25"/>
    <row r="218" s="183" customFormat="1" ht="17.25"/>
    <row r="219" s="183" customFormat="1" ht="17.25"/>
    <row r="220" s="183" customFormat="1" ht="17.25"/>
    <row r="221" s="183" customFormat="1" ht="17.25"/>
    <row r="222" s="183" customFormat="1" ht="17.25"/>
    <row r="223" s="183" customFormat="1" ht="17.25"/>
    <row r="224" s="183" customFormat="1" ht="17.25"/>
    <row r="225" s="183" customFormat="1" ht="17.25"/>
    <row r="226" s="183" customFormat="1" ht="17.25"/>
    <row r="227" s="183" customFormat="1" ht="17.25"/>
    <row r="228" s="183" customFormat="1" ht="17.25"/>
    <row r="229" s="183" customFormat="1" ht="17.25"/>
    <row r="230" s="183" customFormat="1" ht="17.25"/>
    <row r="231" s="183" customFormat="1" ht="17.25"/>
    <row r="232" s="183" customFormat="1" ht="17.25"/>
    <row r="233" s="183" customFormat="1" ht="17.25"/>
    <row r="234" s="183" customFormat="1" ht="17.25"/>
    <row r="235" s="183" customFormat="1" ht="17.25"/>
    <row r="236" s="183" customFormat="1" ht="17.25"/>
    <row r="237" s="183" customFormat="1" ht="17.25"/>
    <row r="238" s="183" customFormat="1" ht="17.25"/>
    <row r="239" s="183" customFormat="1" ht="17.25"/>
    <row r="240" s="183" customFormat="1" ht="17.25"/>
    <row r="241" s="183" customFormat="1" ht="17.25"/>
    <row r="242" s="183" customFormat="1" ht="17.25"/>
    <row r="243" s="183" customFormat="1" ht="17.25"/>
    <row r="244" s="183" customFormat="1" ht="17.25"/>
    <row r="245" s="183" customFormat="1" ht="17.25"/>
    <row r="246" s="183" customFormat="1" ht="17.25"/>
    <row r="247" s="183" customFormat="1" ht="17.25"/>
    <row r="248" s="183" customFormat="1" ht="17.25"/>
    <row r="249" s="183" customFormat="1" ht="17.25"/>
    <row r="250" s="183" customFormat="1" ht="17.25"/>
    <row r="251" s="183" customFormat="1" ht="17.25"/>
    <row r="252" s="183" customFormat="1" ht="17.25"/>
    <row r="253" s="183" customFormat="1" ht="17.25"/>
    <row r="254" s="183" customFormat="1" ht="17.25"/>
    <row r="255" s="183" customFormat="1" ht="17.25"/>
    <row r="256" s="183" customFormat="1" ht="17.25"/>
    <row r="257" s="183" customFormat="1" ht="17.25"/>
    <row r="258" s="183" customFormat="1" ht="17.25"/>
    <row r="259" s="183" customFormat="1" ht="17.25"/>
    <row r="260" s="183" customFormat="1" ht="17.25"/>
    <row r="261" s="183" customFormat="1" ht="17.25"/>
    <row r="262" s="183" customFormat="1" ht="17.25"/>
    <row r="263" s="183" customFormat="1" ht="17.25"/>
    <row r="264" s="183" customFormat="1" ht="17.25"/>
    <row r="265" s="183" customFormat="1" ht="17.25"/>
    <row r="266" s="183" customFormat="1" ht="17.25"/>
    <row r="267" s="183" customFormat="1" ht="17.25"/>
    <row r="268" s="183" customFormat="1" ht="17.25"/>
    <row r="269" s="183" customFormat="1" ht="17.25"/>
    <row r="270" s="183" customFormat="1" ht="17.25"/>
    <row r="271" s="183" customFormat="1" ht="17.25"/>
    <row r="272" s="183" customFormat="1" ht="17.25"/>
    <row r="273" s="183" customFormat="1" ht="17.25"/>
    <row r="274" s="183" customFormat="1" ht="17.25"/>
    <row r="275" s="183" customFormat="1" ht="17.25"/>
    <row r="276" s="183" customFormat="1" ht="17.25"/>
    <row r="277" s="183" customFormat="1" ht="17.25"/>
    <row r="278" s="183" customFormat="1" ht="17.25"/>
  </sheetData>
  <sheetProtection/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zoomScalePageLayoutView="0" workbookViewId="0" topLeftCell="A1">
      <pane xSplit="6" ySplit="8" topLeftCell="H51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Q54" sqref="Q54"/>
    </sheetView>
  </sheetViews>
  <sheetFormatPr defaultColWidth="8.66015625" defaultRowHeight="18"/>
  <cols>
    <col min="1" max="1" width="1.66015625" style="231" customWidth="1"/>
    <col min="2" max="4" width="2.66015625" style="231" customWidth="1"/>
    <col min="5" max="5" width="18.66015625" style="231" customWidth="1"/>
    <col min="6" max="6" width="10.66015625" style="231" customWidth="1"/>
    <col min="7" max="19" width="12" style="231" customWidth="1"/>
    <col min="20" max="20" width="13.16015625" style="231" customWidth="1"/>
    <col min="21" max="21" width="1.66015625" style="231" customWidth="1"/>
    <col min="22" max="22" width="2.66015625" style="231" customWidth="1"/>
    <col min="23" max="16384" width="8.66015625" style="231" customWidth="1"/>
  </cols>
  <sheetData>
    <row r="1" ht="21" customHeight="1">
      <c r="B1" s="310" t="s">
        <v>369</v>
      </c>
    </row>
    <row r="2" ht="21" customHeight="1"/>
    <row r="3" spans="2:20" ht="21" customHeight="1" thickBot="1">
      <c r="B3" s="311" t="s">
        <v>184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2" t="s">
        <v>131</v>
      </c>
    </row>
    <row r="4" spans="2:21" ht="21" customHeight="1">
      <c r="B4" s="313"/>
      <c r="G4" s="314"/>
      <c r="H4" s="315"/>
      <c r="I4" s="315"/>
      <c r="J4" s="316"/>
      <c r="K4" s="315"/>
      <c r="L4" s="315"/>
      <c r="M4" s="315"/>
      <c r="N4" s="315"/>
      <c r="O4" s="315"/>
      <c r="P4" s="316"/>
      <c r="Q4" s="315"/>
      <c r="R4" s="315"/>
      <c r="S4" s="315"/>
      <c r="T4" s="317"/>
      <c r="U4" s="313"/>
    </row>
    <row r="5" spans="2:21" ht="21" customHeight="1">
      <c r="B5" s="313"/>
      <c r="E5" s="231" t="s">
        <v>175</v>
      </c>
      <c r="G5" s="318" t="s">
        <v>2</v>
      </c>
      <c r="H5" s="319" t="s">
        <v>3</v>
      </c>
      <c r="I5" s="319" t="s">
        <v>4</v>
      </c>
      <c r="J5" s="320" t="s">
        <v>5</v>
      </c>
      <c r="K5" s="319" t="s">
        <v>6</v>
      </c>
      <c r="L5" s="319" t="s">
        <v>7</v>
      </c>
      <c r="M5" s="319" t="s">
        <v>8</v>
      </c>
      <c r="N5" s="319" t="s">
        <v>213</v>
      </c>
      <c r="O5" s="319" t="s">
        <v>214</v>
      </c>
      <c r="P5" s="320" t="s">
        <v>215</v>
      </c>
      <c r="Q5" s="319" t="s">
        <v>9</v>
      </c>
      <c r="R5" s="319" t="s">
        <v>216</v>
      </c>
      <c r="S5" s="319" t="s">
        <v>10</v>
      </c>
      <c r="T5" s="317"/>
      <c r="U5" s="313"/>
    </row>
    <row r="6" spans="2:21" ht="21" customHeight="1">
      <c r="B6" s="313"/>
      <c r="G6" s="314"/>
      <c r="H6" s="315"/>
      <c r="I6" s="315"/>
      <c r="J6" s="422" t="s">
        <v>359</v>
      </c>
      <c r="K6" s="315"/>
      <c r="L6" s="315"/>
      <c r="M6" s="315"/>
      <c r="N6" s="315"/>
      <c r="O6" s="315"/>
      <c r="P6" s="295" t="s">
        <v>359</v>
      </c>
      <c r="Q6" s="315"/>
      <c r="R6" s="315"/>
      <c r="S6" s="315"/>
      <c r="T6" s="228" t="s">
        <v>11</v>
      </c>
      <c r="U6" s="313"/>
    </row>
    <row r="7" spans="2:21" ht="21" customHeight="1">
      <c r="B7" s="313"/>
      <c r="D7" s="231" t="s">
        <v>55</v>
      </c>
      <c r="G7" s="314" t="s">
        <v>404</v>
      </c>
      <c r="H7" s="315" t="s">
        <v>319</v>
      </c>
      <c r="I7" s="315"/>
      <c r="J7" s="422"/>
      <c r="K7" s="315"/>
      <c r="L7" s="315"/>
      <c r="M7" s="315" t="s">
        <v>319</v>
      </c>
      <c r="N7" s="315" t="s">
        <v>320</v>
      </c>
      <c r="O7" s="315" t="s">
        <v>321</v>
      </c>
      <c r="P7" s="321" t="s">
        <v>289</v>
      </c>
      <c r="Q7" s="315" t="s">
        <v>13</v>
      </c>
      <c r="R7" s="315" t="s">
        <v>322</v>
      </c>
      <c r="S7" s="315"/>
      <c r="T7" s="228"/>
      <c r="U7" s="313"/>
    </row>
    <row r="8" spans="2:21" ht="21" customHeight="1" thickBot="1">
      <c r="B8" s="322"/>
      <c r="C8" s="311"/>
      <c r="D8" s="311"/>
      <c r="E8" s="311"/>
      <c r="F8" s="323"/>
      <c r="G8" s="423" t="s">
        <v>323</v>
      </c>
      <c r="H8" s="324" t="s">
        <v>324</v>
      </c>
      <c r="I8" s="324" t="s">
        <v>14</v>
      </c>
      <c r="J8" s="424" t="s">
        <v>351</v>
      </c>
      <c r="K8" s="324" t="s">
        <v>284</v>
      </c>
      <c r="L8" s="324" t="s">
        <v>346</v>
      </c>
      <c r="M8" s="324" t="s">
        <v>16</v>
      </c>
      <c r="N8" s="324" t="s">
        <v>283</v>
      </c>
      <c r="O8" s="324" t="s">
        <v>302</v>
      </c>
      <c r="P8" s="425" t="s">
        <v>298</v>
      </c>
      <c r="Q8" s="324" t="s">
        <v>56</v>
      </c>
      <c r="R8" s="324" t="s">
        <v>219</v>
      </c>
      <c r="S8" s="324" t="s">
        <v>17</v>
      </c>
      <c r="T8" s="325"/>
      <c r="U8" s="313"/>
    </row>
    <row r="9" spans="2:21" ht="21" customHeight="1">
      <c r="B9" s="313" t="s">
        <v>185</v>
      </c>
      <c r="G9" s="326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  <c r="U9" s="313"/>
    </row>
    <row r="10" spans="2:21" ht="21" customHeight="1">
      <c r="B10" s="313"/>
      <c r="C10" s="231" t="s">
        <v>186</v>
      </c>
      <c r="G10" s="329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28"/>
      <c r="U10" s="313"/>
    </row>
    <row r="11" spans="2:21" ht="21" customHeight="1">
      <c r="B11" s="313"/>
      <c r="D11" s="298" t="s">
        <v>187</v>
      </c>
      <c r="F11" s="299" t="s">
        <v>188</v>
      </c>
      <c r="G11" s="331">
        <f>SUM(G13,G15)</f>
        <v>173357</v>
      </c>
      <c r="H11" s="332">
        <f aca="true" t="shared" si="0" ref="H11:S11">SUM(H13,H15)</f>
        <v>49870</v>
      </c>
      <c r="I11" s="332">
        <f t="shared" si="0"/>
        <v>75938</v>
      </c>
      <c r="J11" s="296">
        <f t="shared" si="0"/>
        <v>0</v>
      </c>
      <c r="K11" s="332">
        <f t="shared" si="0"/>
        <v>368136</v>
      </c>
      <c r="L11" s="332">
        <f t="shared" si="0"/>
        <v>36751</v>
      </c>
      <c r="M11" s="332">
        <f t="shared" si="0"/>
        <v>60260</v>
      </c>
      <c r="N11" s="332">
        <f t="shared" si="0"/>
        <v>21900</v>
      </c>
      <c r="O11" s="332">
        <f t="shared" si="0"/>
        <v>180398</v>
      </c>
      <c r="P11" s="332">
        <f t="shared" si="0"/>
        <v>0</v>
      </c>
      <c r="Q11" s="332">
        <f t="shared" si="0"/>
        <v>0</v>
      </c>
      <c r="R11" s="332">
        <f t="shared" si="0"/>
        <v>70000</v>
      </c>
      <c r="S11" s="332">
        <f t="shared" si="0"/>
        <v>87956</v>
      </c>
      <c r="T11" s="333">
        <f>SUM(G11:S11)</f>
        <v>1124566</v>
      </c>
      <c r="U11" s="313"/>
    </row>
    <row r="12" spans="2:21" ht="21" customHeight="1">
      <c r="B12" s="313"/>
      <c r="E12" s="282"/>
      <c r="F12" s="300" t="s">
        <v>189</v>
      </c>
      <c r="G12" s="334">
        <f>SUM(G14,G16,G17)</f>
        <v>122320</v>
      </c>
      <c r="H12" s="335">
        <f aca="true" t="shared" si="1" ref="H12:S12">SUM(H14,H16,H17)</f>
        <v>49870</v>
      </c>
      <c r="I12" s="335">
        <f t="shared" si="1"/>
        <v>75938</v>
      </c>
      <c r="J12" s="336">
        <f t="shared" si="1"/>
        <v>0</v>
      </c>
      <c r="K12" s="335">
        <f t="shared" si="1"/>
        <v>368136</v>
      </c>
      <c r="L12" s="335">
        <f t="shared" si="1"/>
        <v>36751</v>
      </c>
      <c r="M12" s="335">
        <f t="shared" si="1"/>
        <v>41813</v>
      </c>
      <c r="N12" s="335">
        <f t="shared" si="1"/>
        <v>21900</v>
      </c>
      <c r="O12" s="335">
        <f t="shared" si="1"/>
        <v>180398</v>
      </c>
      <c r="P12" s="335">
        <f t="shared" si="1"/>
        <v>0</v>
      </c>
      <c r="Q12" s="335">
        <f t="shared" si="1"/>
        <v>3453</v>
      </c>
      <c r="R12" s="335">
        <f t="shared" si="1"/>
        <v>70000</v>
      </c>
      <c r="S12" s="335">
        <f t="shared" si="1"/>
        <v>87956</v>
      </c>
      <c r="T12" s="337">
        <f aca="true" t="shared" si="2" ref="T12:T53">SUM(G12:S12)</f>
        <v>1058535</v>
      </c>
      <c r="U12" s="313"/>
    </row>
    <row r="13" spans="2:21" ht="21" customHeight="1">
      <c r="B13" s="313"/>
      <c r="E13" s="231" t="s">
        <v>190</v>
      </c>
      <c r="F13" s="338" t="s">
        <v>188</v>
      </c>
      <c r="G13" s="339">
        <v>173357</v>
      </c>
      <c r="H13" s="340">
        <v>49870</v>
      </c>
      <c r="I13" s="340">
        <v>75938</v>
      </c>
      <c r="J13" s="341">
        <v>0</v>
      </c>
      <c r="K13" s="340">
        <v>368136</v>
      </c>
      <c r="L13" s="340">
        <v>36751</v>
      </c>
      <c r="M13" s="340">
        <v>60260</v>
      </c>
      <c r="N13" s="340">
        <v>21900</v>
      </c>
      <c r="O13" s="340">
        <v>180295</v>
      </c>
      <c r="P13" s="340">
        <v>0</v>
      </c>
      <c r="Q13" s="340">
        <v>0</v>
      </c>
      <c r="R13" s="340">
        <v>47137</v>
      </c>
      <c r="S13" s="340">
        <v>87956</v>
      </c>
      <c r="T13" s="253">
        <f t="shared" si="2"/>
        <v>1101600</v>
      </c>
      <c r="U13" s="313"/>
    </row>
    <row r="14" spans="2:21" ht="21" customHeight="1">
      <c r="B14" s="313"/>
      <c r="E14" s="282"/>
      <c r="F14" s="342" t="s">
        <v>189</v>
      </c>
      <c r="G14" s="343">
        <v>122320</v>
      </c>
      <c r="H14" s="344">
        <v>49870</v>
      </c>
      <c r="I14" s="344">
        <v>75938</v>
      </c>
      <c r="J14" s="345">
        <v>0</v>
      </c>
      <c r="K14" s="344">
        <v>368136</v>
      </c>
      <c r="L14" s="344">
        <v>36751</v>
      </c>
      <c r="M14" s="344">
        <v>41813</v>
      </c>
      <c r="N14" s="344">
        <v>21900</v>
      </c>
      <c r="O14" s="344">
        <v>180295</v>
      </c>
      <c r="P14" s="344">
        <v>0</v>
      </c>
      <c r="Q14" s="344">
        <v>0</v>
      </c>
      <c r="R14" s="344">
        <v>47137</v>
      </c>
      <c r="S14" s="344">
        <v>87956</v>
      </c>
      <c r="T14" s="255">
        <f t="shared" si="2"/>
        <v>1032116</v>
      </c>
      <c r="U14" s="313"/>
    </row>
    <row r="15" spans="2:21" ht="21" customHeight="1">
      <c r="B15" s="313"/>
      <c r="E15" s="231" t="s">
        <v>191</v>
      </c>
      <c r="F15" s="338" t="s">
        <v>188</v>
      </c>
      <c r="G15" s="339">
        <v>0</v>
      </c>
      <c r="H15" s="340">
        <v>0</v>
      </c>
      <c r="I15" s="340">
        <v>0</v>
      </c>
      <c r="J15" s="341">
        <v>0</v>
      </c>
      <c r="K15" s="340">
        <v>0</v>
      </c>
      <c r="L15" s="340">
        <v>0</v>
      </c>
      <c r="M15" s="340">
        <v>0</v>
      </c>
      <c r="N15" s="340">
        <v>0</v>
      </c>
      <c r="O15" s="340">
        <v>103</v>
      </c>
      <c r="P15" s="340">
        <v>0</v>
      </c>
      <c r="Q15" s="340">
        <v>0</v>
      </c>
      <c r="R15" s="340">
        <v>22863</v>
      </c>
      <c r="S15" s="340">
        <v>0</v>
      </c>
      <c r="T15" s="253">
        <f t="shared" si="2"/>
        <v>22966</v>
      </c>
      <c r="U15" s="313"/>
    </row>
    <row r="16" spans="2:21" ht="21" customHeight="1">
      <c r="B16" s="313"/>
      <c r="E16" s="282"/>
      <c r="F16" s="342" t="s">
        <v>189</v>
      </c>
      <c r="G16" s="343">
        <v>0</v>
      </c>
      <c r="H16" s="344">
        <v>0</v>
      </c>
      <c r="I16" s="344">
        <v>0</v>
      </c>
      <c r="J16" s="345">
        <v>0</v>
      </c>
      <c r="K16" s="344">
        <v>0</v>
      </c>
      <c r="L16" s="344">
        <v>0</v>
      </c>
      <c r="M16" s="344">
        <v>0</v>
      </c>
      <c r="N16" s="344">
        <v>0</v>
      </c>
      <c r="O16" s="344">
        <v>103</v>
      </c>
      <c r="P16" s="344">
        <v>0</v>
      </c>
      <c r="Q16" s="344">
        <v>0</v>
      </c>
      <c r="R16" s="344">
        <v>22863</v>
      </c>
      <c r="S16" s="344">
        <v>0</v>
      </c>
      <c r="T16" s="255">
        <f t="shared" si="2"/>
        <v>22966</v>
      </c>
      <c r="U16" s="313"/>
    </row>
    <row r="17" spans="2:21" ht="21" customHeight="1">
      <c r="B17" s="313"/>
      <c r="C17" s="282"/>
      <c r="D17" s="282"/>
      <c r="E17" s="282" t="s">
        <v>172</v>
      </c>
      <c r="F17" s="342" t="s">
        <v>189</v>
      </c>
      <c r="G17" s="346">
        <v>0</v>
      </c>
      <c r="H17" s="347">
        <v>0</v>
      </c>
      <c r="I17" s="347">
        <v>0</v>
      </c>
      <c r="J17" s="348">
        <v>0</v>
      </c>
      <c r="K17" s="347"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3453</v>
      </c>
      <c r="R17" s="347">
        <v>0</v>
      </c>
      <c r="S17" s="347">
        <v>0</v>
      </c>
      <c r="T17" s="255">
        <f t="shared" si="2"/>
        <v>3453</v>
      </c>
      <c r="U17" s="313"/>
    </row>
    <row r="18" spans="2:21" ht="21" customHeight="1">
      <c r="B18" s="313"/>
      <c r="C18" s="231" t="s">
        <v>192</v>
      </c>
      <c r="G18" s="349"/>
      <c r="H18" s="350"/>
      <c r="I18" s="350"/>
      <c r="J18" s="351"/>
      <c r="K18" s="350"/>
      <c r="L18" s="350"/>
      <c r="M18" s="350"/>
      <c r="N18" s="350"/>
      <c r="O18" s="350"/>
      <c r="P18" s="350"/>
      <c r="Q18" s="350"/>
      <c r="R18" s="350"/>
      <c r="S18" s="350"/>
      <c r="T18" s="350">
        <f t="shared" si="2"/>
        <v>0</v>
      </c>
      <c r="U18" s="313"/>
    </row>
    <row r="19" spans="2:21" ht="21" customHeight="1">
      <c r="B19" s="313"/>
      <c r="D19" s="298" t="s">
        <v>193</v>
      </c>
      <c r="F19" s="299" t="s">
        <v>188</v>
      </c>
      <c r="G19" s="352">
        <f>SUM(G21,G23,G25,G27,G29,G31,G33,G35)</f>
        <v>409704</v>
      </c>
      <c r="H19" s="333">
        <f aca="true" t="shared" si="3" ref="H19:S19">SUM(H21,H23,H25,H27,H29,H31,H33,H35)</f>
        <v>424844</v>
      </c>
      <c r="I19" s="333">
        <f t="shared" si="3"/>
        <v>345230</v>
      </c>
      <c r="J19" s="353">
        <f t="shared" si="3"/>
        <v>0</v>
      </c>
      <c r="K19" s="333">
        <f t="shared" si="3"/>
        <v>165863</v>
      </c>
      <c r="L19" s="333">
        <f t="shared" si="3"/>
        <v>83805</v>
      </c>
      <c r="M19" s="333">
        <f t="shared" si="3"/>
        <v>33292</v>
      </c>
      <c r="N19" s="333">
        <f t="shared" si="3"/>
        <v>75345</v>
      </c>
      <c r="O19" s="333">
        <f t="shared" si="3"/>
        <v>76141</v>
      </c>
      <c r="P19" s="333">
        <f t="shared" si="3"/>
        <v>0</v>
      </c>
      <c r="Q19" s="333">
        <f t="shared" si="3"/>
        <v>2996</v>
      </c>
      <c r="R19" s="333">
        <f t="shared" si="3"/>
        <v>21461</v>
      </c>
      <c r="S19" s="333">
        <f t="shared" si="3"/>
        <v>167367</v>
      </c>
      <c r="T19" s="333">
        <f t="shared" si="2"/>
        <v>1806048</v>
      </c>
      <c r="U19" s="313"/>
    </row>
    <row r="20" spans="2:21" ht="21" customHeight="1">
      <c r="B20" s="313"/>
      <c r="E20" s="282"/>
      <c r="F20" s="300" t="s">
        <v>189</v>
      </c>
      <c r="G20" s="354">
        <f>SUM(G22,G24,G26,G28,G30,G32,G34,G36,G37)</f>
        <v>384802</v>
      </c>
      <c r="H20" s="337">
        <f aca="true" t="shared" si="4" ref="H20:S20">SUM(H22,H24,H26,H28,H30,H32,H34,H36,H37)</f>
        <v>959213</v>
      </c>
      <c r="I20" s="337">
        <f t="shared" si="4"/>
        <v>280995</v>
      </c>
      <c r="J20" s="355">
        <f t="shared" si="4"/>
        <v>0</v>
      </c>
      <c r="K20" s="337">
        <f t="shared" si="4"/>
        <v>167973</v>
      </c>
      <c r="L20" s="337">
        <f t="shared" si="4"/>
        <v>47694</v>
      </c>
      <c r="M20" s="337">
        <f t="shared" si="4"/>
        <v>130778</v>
      </c>
      <c r="N20" s="337">
        <f t="shared" si="4"/>
        <v>79111</v>
      </c>
      <c r="O20" s="337">
        <f t="shared" si="4"/>
        <v>206126</v>
      </c>
      <c r="P20" s="337">
        <f t="shared" si="4"/>
        <v>0</v>
      </c>
      <c r="Q20" s="337">
        <f>SUM(Q22,Q24,Q26,Q28,Q30,Q32,Q34,Q36,Q37)</f>
        <v>16468</v>
      </c>
      <c r="R20" s="337">
        <f t="shared" si="4"/>
        <v>21461</v>
      </c>
      <c r="S20" s="337">
        <f t="shared" si="4"/>
        <v>127702</v>
      </c>
      <c r="T20" s="337">
        <f t="shared" si="2"/>
        <v>2422323</v>
      </c>
      <c r="U20" s="313"/>
    </row>
    <row r="21" spans="2:21" ht="21" customHeight="1">
      <c r="B21" s="313"/>
      <c r="E21" s="231" t="s">
        <v>396</v>
      </c>
      <c r="F21" s="338" t="s">
        <v>188</v>
      </c>
      <c r="G21" s="252">
        <v>30126</v>
      </c>
      <c r="H21" s="253">
        <v>15367</v>
      </c>
      <c r="I21" s="253">
        <v>22479</v>
      </c>
      <c r="J21" s="260">
        <v>0</v>
      </c>
      <c r="K21" s="253">
        <v>6093</v>
      </c>
      <c r="L21" s="253">
        <v>4498</v>
      </c>
      <c r="M21" s="253">
        <v>1708</v>
      </c>
      <c r="N21" s="253">
        <v>1190</v>
      </c>
      <c r="O21" s="253">
        <v>4987</v>
      </c>
      <c r="P21" s="253"/>
      <c r="Q21" s="253">
        <v>756</v>
      </c>
      <c r="R21" s="253">
        <v>2445</v>
      </c>
      <c r="S21" s="253">
        <v>2792</v>
      </c>
      <c r="T21" s="253">
        <f t="shared" si="2"/>
        <v>92441</v>
      </c>
      <c r="U21" s="313"/>
    </row>
    <row r="22" spans="2:21" ht="21" customHeight="1">
      <c r="B22" s="313"/>
      <c r="E22" s="282"/>
      <c r="F22" s="342" t="s">
        <v>189</v>
      </c>
      <c r="G22" s="254">
        <v>30126</v>
      </c>
      <c r="H22" s="255">
        <v>15367</v>
      </c>
      <c r="I22" s="255">
        <v>20854</v>
      </c>
      <c r="J22" s="261">
        <v>0</v>
      </c>
      <c r="K22" s="255">
        <v>6093</v>
      </c>
      <c r="L22" s="255">
        <v>0</v>
      </c>
      <c r="M22" s="255">
        <v>1708</v>
      </c>
      <c r="N22" s="255">
        <v>1190</v>
      </c>
      <c r="O22" s="255">
        <v>4987</v>
      </c>
      <c r="P22" s="255"/>
      <c r="Q22" s="255">
        <v>756</v>
      </c>
      <c r="R22" s="255">
        <v>2445</v>
      </c>
      <c r="S22" s="255">
        <v>0</v>
      </c>
      <c r="T22" s="255">
        <f t="shared" si="2"/>
        <v>83526</v>
      </c>
      <c r="U22" s="313"/>
    </row>
    <row r="23" spans="2:21" ht="21" customHeight="1">
      <c r="B23" s="313"/>
      <c r="E23" s="231" t="s">
        <v>358</v>
      </c>
      <c r="F23" s="338" t="s">
        <v>188</v>
      </c>
      <c r="G23" s="252">
        <v>0</v>
      </c>
      <c r="H23" s="253">
        <v>289988</v>
      </c>
      <c r="I23" s="253">
        <v>169230</v>
      </c>
      <c r="J23" s="260">
        <v>0</v>
      </c>
      <c r="K23" s="253">
        <v>51000</v>
      </c>
      <c r="L23" s="253"/>
      <c r="M23" s="253">
        <v>0</v>
      </c>
      <c r="N23" s="253">
        <v>64157</v>
      </c>
      <c r="O23" s="253">
        <v>5914</v>
      </c>
      <c r="P23" s="253"/>
      <c r="Q23" s="253">
        <v>0</v>
      </c>
      <c r="R23" s="253">
        <v>0</v>
      </c>
      <c r="S23" s="253">
        <v>68450</v>
      </c>
      <c r="T23" s="253">
        <f t="shared" si="2"/>
        <v>648739</v>
      </c>
      <c r="U23" s="313"/>
    </row>
    <row r="24" spans="2:21" ht="21" customHeight="1">
      <c r="B24" s="313"/>
      <c r="E24" s="232"/>
      <c r="F24" s="342" t="s">
        <v>189</v>
      </c>
      <c r="G24" s="254">
        <v>0</v>
      </c>
      <c r="H24" s="255">
        <v>289988</v>
      </c>
      <c r="I24" s="255">
        <v>169230</v>
      </c>
      <c r="J24" s="261">
        <v>0</v>
      </c>
      <c r="K24" s="255">
        <v>32919</v>
      </c>
      <c r="L24" s="255">
        <v>0</v>
      </c>
      <c r="M24" s="255">
        <v>0</v>
      </c>
      <c r="N24" s="255">
        <v>64157</v>
      </c>
      <c r="O24" s="255">
        <v>135699</v>
      </c>
      <c r="P24" s="255"/>
      <c r="Q24" s="255">
        <v>0</v>
      </c>
      <c r="R24" s="255">
        <v>0</v>
      </c>
      <c r="S24" s="255">
        <v>68450</v>
      </c>
      <c r="T24" s="255">
        <f t="shared" si="2"/>
        <v>760443</v>
      </c>
      <c r="U24" s="313"/>
    </row>
    <row r="25" spans="2:21" ht="21" customHeight="1">
      <c r="B25" s="313"/>
      <c r="E25" s="231" t="s">
        <v>408</v>
      </c>
      <c r="F25" s="338" t="s">
        <v>188</v>
      </c>
      <c r="G25" s="252">
        <v>63982</v>
      </c>
      <c r="H25" s="253">
        <v>15411</v>
      </c>
      <c r="I25" s="253">
        <v>35101</v>
      </c>
      <c r="J25" s="260">
        <v>0</v>
      </c>
      <c r="K25" s="253">
        <v>20419</v>
      </c>
      <c r="L25" s="253">
        <v>9759</v>
      </c>
      <c r="M25" s="253">
        <v>0</v>
      </c>
      <c r="N25" s="253">
        <v>0</v>
      </c>
      <c r="O25" s="253">
        <v>0</v>
      </c>
      <c r="P25" s="253"/>
      <c r="Q25" s="253">
        <v>0</v>
      </c>
      <c r="R25" s="253">
        <v>4077</v>
      </c>
      <c r="S25" s="253">
        <v>12101</v>
      </c>
      <c r="T25" s="253">
        <f t="shared" si="2"/>
        <v>160850</v>
      </c>
      <c r="U25" s="313"/>
    </row>
    <row r="26" spans="2:21" ht="21" customHeight="1">
      <c r="B26" s="313"/>
      <c r="E26" s="282"/>
      <c r="F26" s="342" t="s">
        <v>189</v>
      </c>
      <c r="G26" s="254">
        <v>63982</v>
      </c>
      <c r="H26" s="255">
        <v>15411</v>
      </c>
      <c r="I26" s="255">
        <v>23400</v>
      </c>
      <c r="J26" s="261">
        <v>0</v>
      </c>
      <c r="K26" s="255">
        <v>20419</v>
      </c>
      <c r="L26" s="255">
        <v>9759</v>
      </c>
      <c r="M26" s="255">
        <v>0</v>
      </c>
      <c r="N26" s="255">
        <v>0</v>
      </c>
      <c r="O26" s="255">
        <v>0</v>
      </c>
      <c r="P26" s="255"/>
      <c r="Q26" s="255">
        <v>0</v>
      </c>
      <c r="R26" s="255">
        <v>4077</v>
      </c>
      <c r="S26" s="255">
        <v>4604</v>
      </c>
      <c r="T26" s="255">
        <f t="shared" si="2"/>
        <v>141652</v>
      </c>
      <c r="U26" s="313"/>
    </row>
    <row r="27" spans="2:21" ht="21" customHeight="1">
      <c r="B27" s="313"/>
      <c r="E27" s="231" t="s">
        <v>194</v>
      </c>
      <c r="F27" s="338" t="s">
        <v>188</v>
      </c>
      <c r="G27" s="252">
        <v>215674</v>
      </c>
      <c r="H27" s="253">
        <v>81447</v>
      </c>
      <c r="I27" s="253">
        <v>101819</v>
      </c>
      <c r="J27" s="260">
        <v>0</v>
      </c>
      <c r="K27" s="253">
        <v>62342</v>
      </c>
      <c r="L27" s="253">
        <v>60114</v>
      </c>
      <c r="M27" s="253">
        <v>20181</v>
      </c>
      <c r="N27" s="253">
        <v>7934</v>
      </c>
      <c r="O27" s="253">
        <v>42466</v>
      </c>
      <c r="P27" s="253"/>
      <c r="Q27" s="253">
        <v>0</v>
      </c>
      <c r="R27" s="253">
        <v>13269</v>
      </c>
      <c r="S27" s="253">
        <v>55231</v>
      </c>
      <c r="T27" s="253">
        <f t="shared" si="2"/>
        <v>660477</v>
      </c>
      <c r="U27" s="313"/>
    </row>
    <row r="28" spans="2:21" ht="21" customHeight="1">
      <c r="B28" s="313"/>
      <c r="E28" s="282" t="s">
        <v>195</v>
      </c>
      <c r="F28" s="342" t="s">
        <v>189</v>
      </c>
      <c r="G28" s="254">
        <v>215674</v>
      </c>
      <c r="H28" s="255">
        <v>81447</v>
      </c>
      <c r="I28" s="255">
        <v>50910</v>
      </c>
      <c r="J28" s="261">
        <v>0</v>
      </c>
      <c r="K28" s="255">
        <v>62342</v>
      </c>
      <c r="L28" s="255">
        <v>28501</v>
      </c>
      <c r="M28" s="255">
        <v>0</v>
      </c>
      <c r="N28" s="255">
        <v>7934</v>
      </c>
      <c r="O28" s="255">
        <v>42466</v>
      </c>
      <c r="P28" s="255"/>
      <c r="Q28" s="255">
        <v>0</v>
      </c>
      <c r="R28" s="255">
        <v>13269</v>
      </c>
      <c r="S28" s="255">
        <v>35000</v>
      </c>
      <c r="T28" s="255">
        <f t="shared" si="2"/>
        <v>537543</v>
      </c>
      <c r="U28" s="313"/>
    </row>
    <row r="29" spans="2:21" ht="21" customHeight="1">
      <c r="B29" s="313"/>
      <c r="E29" s="231" t="s">
        <v>196</v>
      </c>
      <c r="F29" s="338" t="s">
        <v>188</v>
      </c>
      <c r="G29" s="252">
        <v>0</v>
      </c>
      <c r="H29" s="253">
        <v>0</v>
      </c>
      <c r="I29" s="253">
        <v>0</v>
      </c>
      <c r="J29" s="260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/>
      <c r="Q29" s="253">
        <v>0</v>
      </c>
      <c r="R29" s="253">
        <v>0</v>
      </c>
      <c r="S29" s="253">
        <v>0</v>
      </c>
      <c r="T29" s="253">
        <f t="shared" si="2"/>
        <v>0</v>
      </c>
      <c r="U29" s="313"/>
    </row>
    <row r="30" spans="2:21" ht="21" customHeight="1">
      <c r="B30" s="313"/>
      <c r="E30" s="282"/>
      <c r="F30" s="342" t="s">
        <v>189</v>
      </c>
      <c r="G30" s="254">
        <v>0</v>
      </c>
      <c r="H30" s="255">
        <v>0</v>
      </c>
      <c r="I30" s="255">
        <v>0</v>
      </c>
      <c r="J30" s="261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/>
      <c r="Q30" s="255">
        <v>0</v>
      </c>
      <c r="R30" s="255">
        <v>0</v>
      </c>
      <c r="S30" s="255">
        <v>0</v>
      </c>
      <c r="T30" s="255">
        <f t="shared" si="2"/>
        <v>0</v>
      </c>
      <c r="U30" s="313"/>
    </row>
    <row r="31" spans="2:21" ht="21" customHeight="1">
      <c r="B31" s="313"/>
      <c r="E31" s="356" t="s">
        <v>409</v>
      </c>
      <c r="F31" s="338" t="s">
        <v>188</v>
      </c>
      <c r="G31" s="252">
        <v>24902</v>
      </c>
      <c r="H31" s="253">
        <v>17354</v>
      </c>
      <c r="I31" s="253">
        <v>16601</v>
      </c>
      <c r="J31" s="260">
        <v>0</v>
      </c>
      <c r="K31" s="253">
        <v>14129</v>
      </c>
      <c r="L31" s="253">
        <v>9434</v>
      </c>
      <c r="M31" s="253">
        <v>3589</v>
      </c>
      <c r="N31" s="253">
        <v>2064</v>
      </c>
      <c r="O31" s="253">
        <v>9955</v>
      </c>
      <c r="P31" s="253"/>
      <c r="Q31" s="253">
        <v>1740</v>
      </c>
      <c r="R31" s="253">
        <v>1670</v>
      </c>
      <c r="S31" s="253">
        <v>19648</v>
      </c>
      <c r="T31" s="253">
        <f t="shared" si="2"/>
        <v>121086</v>
      </c>
      <c r="U31" s="313"/>
    </row>
    <row r="32" spans="2:21" ht="21" customHeight="1">
      <c r="B32" s="313"/>
      <c r="E32" s="282"/>
      <c r="F32" s="342" t="s">
        <v>189</v>
      </c>
      <c r="G32" s="254">
        <v>0</v>
      </c>
      <c r="H32" s="255">
        <v>17354</v>
      </c>
      <c r="I32" s="255">
        <v>16601</v>
      </c>
      <c r="J32" s="261">
        <v>0</v>
      </c>
      <c r="K32" s="255">
        <v>15030</v>
      </c>
      <c r="L32" s="255">
        <v>9434</v>
      </c>
      <c r="M32" s="255">
        <v>0</v>
      </c>
      <c r="N32" s="255">
        <v>2064</v>
      </c>
      <c r="O32" s="255">
        <v>9955</v>
      </c>
      <c r="P32" s="255"/>
      <c r="Q32" s="255">
        <v>1740</v>
      </c>
      <c r="R32" s="255">
        <v>1670</v>
      </c>
      <c r="S32" s="255">
        <v>19648</v>
      </c>
      <c r="T32" s="255">
        <f t="shared" si="2"/>
        <v>93496</v>
      </c>
      <c r="U32" s="313"/>
    </row>
    <row r="33" spans="2:21" ht="21" customHeight="1">
      <c r="B33" s="313"/>
      <c r="E33" s="231" t="s">
        <v>410</v>
      </c>
      <c r="F33" s="338" t="s">
        <v>188</v>
      </c>
      <c r="G33" s="252">
        <v>75020</v>
      </c>
      <c r="H33" s="253">
        <v>5277</v>
      </c>
      <c r="I33" s="253">
        <v>0</v>
      </c>
      <c r="J33" s="260">
        <v>0</v>
      </c>
      <c r="K33" s="253">
        <v>11880</v>
      </c>
      <c r="L33" s="253">
        <v>0</v>
      </c>
      <c r="M33" s="253">
        <v>7814</v>
      </c>
      <c r="N33" s="253">
        <v>0</v>
      </c>
      <c r="O33" s="253">
        <v>12819</v>
      </c>
      <c r="P33" s="253"/>
      <c r="Q33" s="253">
        <v>0</v>
      </c>
      <c r="R33" s="253">
        <v>0</v>
      </c>
      <c r="S33" s="253">
        <v>9145</v>
      </c>
      <c r="T33" s="253">
        <f t="shared" si="2"/>
        <v>121955</v>
      </c>
      <c r="U33" s="313"/>
    </row>
    <row r="34" spans="2:21" ht="21" customHeight="1">
      <c r="B34" s="313"/>
      <c r="E34" s="282"/>
      <c r="F34" s="342" t="s">
        <v>189</v>
      </c>
      <c r="G34" s="254">
        <v>75020</v>
      </c>
      <c r="H34" s="255">
        <v>5277</v>
      </c>
      <c r="I34" s="255">
        <v>0</v>
      </c>
      <c r="J34" s="261">
        <v>0</v>
      </c>
      <c r="K34" s="255">
        <v>11880</v>
      </c>
      <c r="L34" s="255">
        <v>0</v>
      </c>
      <c r="M34" s="255">
        <v>7814</v>
      </c>
      <c r="N34" s="255">
        <v>0</v>
      </c>
      <c r="O34" s="255">
        <v>12819</v>
      </c>
      <c r="P34" s="255"/>
      <c r="Q34" s="255">
        <v>0</v>
      </c>
      <c r="R34" s="255">
        <v>0</v>
      </c>
      <c r="S34" s="255">
        <v>0</v>
      </c>
      <c r="T34" s="255">
        <f t="shared" si="2"/>
        <v>112810</v>
      </c>
      <c r="U34" s="313"/>
    </row>
    <row r="35" spans="2:21" ht="21" customHeight="1">
      <c r="B35" s="313"/>
      <c r="E35" s="231" t="s">
        <v>397</v>
      </c>
      <c r="F35" s="338" t="s">
        <v>188</v>
      </c>
      <c r="G35" s="252">
        <v>0</v>
      </c>
      <c r="H35" s="253">
        <v>0</v>
      </c>
      <c r="I35" s="253">
        <v>0</v>
      </c>
      <c r="J35" s="260">
        <v>0</v>
      </c>
      <c r="K35" s="253"/>
      <c r="L35" s="253">
        <v>0</v>
      </c>
      <c r="M35" s="253">
        <v>0</v>
      </c>
      <c r="N35" s="253">
        <v>0</v>
      </c>
      <c r="O35" s="253">
        <v>0</v>
      </c>
      <c r="P35" s="253"/>
      <c r="Q35" s="253">
        <v>500</v>
      </c>
      <c r="R35" s="253">
        <v>0</v>
      </c>
      <c r="S35" s="253">
        <v>0</v>
      </c>
      <c r="T35" s="253">
        <f t="shared" si="2"/>
        <v>500</v>
      </c>
      <c r="U35" s="313"/>
    </row>
    <row r="36" spans="2:21" ht="21" customHeight="1">
      <c r="B36" s="313"/>
      <c r="E36" s="282" t="s">
        <v>401</v>
      </c>
      <c r="F36" s="342" t="s">
        <v>189</v>
      </c>
      <c r="G36" s="254">
        <v>0</v>
      </c>
      <c r="H36" s="255">
        <v>0</v>
      </c>
      <c r="I36" s="255">
        <v>0</v>
      </c>
      <c r="J36" s="261">
        <v>0</v>
      </c>
      <c r="K36" s="255"/>
      <c r="L36" s="255">
        <v>0</v>
      </c>
      <c r="M36" s="255">
        <v>0</v>
      </c>
      <c r="N36" s="255">
        <v>0</v>
      </c>
      <c r="O36" s="255">
        <v>0</v>
      </c>
      <c r="P36" s="255"/>
      <c r="Q36" s="255">
        <v>500</v>
      </c>
      <c r="R36" s="255">
        <v>0</v>
      </c>
      <c r="S36" s="255">
        <v>0</v>
      </c>
      <c r="T36" s="255">
        <f t="shared" si="2"/>
        <v>500</v>
      </c>
      <c r="U36" s="313"/>
    </row>
    <row r="37" spans="2:21" ht="21" customHeight="1">
      <c r="B37" s="313"/>
      <c r="D37" s="282"/>
      <c r="E37" s="282" t="s">
        <v>172</v>
      </c>
      <c r="F37" s="342" t="s">
        <v>189</v>
      </c>
      <c r="G37" s="254"/>
      <c r="H37" s="255">
        <v>534369</v>
      </c>
      <c r="I37" s="255">
        <v>0</v>
      </c>
      <c r="J37" s="261">
        <v>0</v>
      </c>
      <c r="K37" s="255">
        <v>19290</v>
      </c>
      <c r="L37" s="255">
        <v>0</v>
      </c>
      <c r="M37" s="255">
        <v>121256</v>
      </c>
      <c r="N37" s="255">
        <v>3766</v>
      </c>
      <c r="O37" s="255">
        <v>200</v>
      </c>
      <c r="P37" s="255"/>
      <c r="Q37" s="255">
        <v>13472</v>
      </c>
      <c r="R37" s="255">
        <v>0</v>
      </c>
      <c r="S37" s="255">
        <v>0</v>
      </c>
      <c r="T37" s="255">
        <f t="shared" si="2"/>
        <v>692353</v>
      </c>
      <c r="U37" s="313"/>
    </row>
    <row r="38" spans="2:21" ht="21" customHeight="1">
      <c r="B38" s="313"/>
      <c r="D38" s="298" t="s">
        <v>187</v>
      </c>
      <c r="F38" s="299" t="s">
        <v>188</v>
      </c>
      <c r="G38" s="352">
        <f>SUM(G40,G42,G44,G46,G48,G50,G52,'08繰入金(2)'!G9,'08繰入金(2)'!G11,'08繰入金(2)'!G13,'08繰入金(2)'!G15)</f>
        <v>185540</v>
      </c>
      <c r="H38" s="333">
        <f>SUM(H40,H42,H44,H46,H48,H50,H52,'08繰入金(2)'!H9,'08繰入金(2)'!H11,'08繰入金(2)'!H13,'08繰入金(2)'!H15)</f>
        <v>36079</v>
      </c>
      <c r="I38" s="333">
        <f>SUM(I40,I42,I44,I46,I48,I50,I52,'08繰入金(2)'!I9,'08繰入金(2)'!I11,'08繰入金(2)'!I13,'08繰入金(2)'!I15)</f>
        <v>118876</v>
      </c>
      <c r="J38" s="353">
        <f>SUM(J40,J42,J44,J46,J48,J50,J52,'08繰入金(2)'!J9,'08繰入金(2)'!J11,'08繰入金(2)'!J13,'08繰入金(2)'!J15)</f>
        <v>0</v>
      </c>
      <c r="K38" s="333">
        <f>SUM(K40,K42,K44,K46,K48,K50,K52,'08繰入金(2)'!K9,'08繰入金(2)'!K11,'08繰入金(2)'!K13,'08繰入金(2)'!K15)</f>
        <v>372624</v>
      </c>
      <c r="L38" s="333">
        <f>SUM(L40,L42,L44,L46,L48,L50,L52,'08繰入金(2)'!L9,'08繰入金(2)'!L11,'08繰入金(2)'!L13,'08繰入金(2)'!L15)</f>
        <v>84188</v>
      </c>
      <c r="M38" s="333">
        <f>SUM(M40,M42,M44,M46,M48,M50,M52,'08繰入金(2)'!M9,'08繰入金(2)'!M11,'08繰入金(2)'!M13,'08繰入金(2)'!M15)</f>
        <v>111691</v>
      </c>
      <c r="N38" s="333">
        <f>SUM(N40,N42,N44,N46,N48,N50,N52,'08繰入金(2)'!N9,'08繰入金(2)'!N11,'08繰入金(2)'!N13,'08繰入金(2)'!N15)</f>
        <v>182245</v>
      </c>
      <c r="O38" s="333">
        <f>SUM(O40,O42,O44,O46,O48,O50,O52,'08繰入金(2)'!O9,'08繰入金(2)'!O11,'08繰入金(2)'!O13,'08繰入金(2)'!O15)</f>
        <v>51138</v>
      </c>
      <c r="P38" s="333">
        <f>SUM(P40,P42,P44,P46,P48,P50,P52,'08繰入金(2)'!P9,'08繰入金(2)'!P11,'08繰入金(2)'!P13,'08繰入金(2)'!P15)</f>
        <v>1254</v>
      </c>
      <c r="Q38" s="333">
        <f>SUM(Q40,Q42,Q44,Q46,Q48,Q50,Q52,'08繰入金(2)'!Q9,'08繰入金(2)'!Q11,'08繰入金(2)'!Q13,'08繰入金(2)'!Q15)</f>
        <v>50826</v>
      </c>
      <c r="R38" s="333">
        <f>SUM(R40,R42,R44,R46,R48,R50,R52,'08繰入金(2)'!R9,'08繰入金(2)'!R11,'08繰入金(2)'!R13,'08繰入金(2)'!R15)</f>
        <v>125052</v>
      </c>
      <c r="S38" s="333">
        <f>SUM(S40,S42,S44,S46,S48,S50,S52,'08繰入金(2)'!S9,'08繰入金(2)'!S11,'08繰入金(2)'!S13,'08繰入金(2)'!S15)</f>
        <v>47597</v>
      </c>
      <c r="T38" s="333">
        <f t="shared" si="2"/>
        <v>1367110</v>
      </c>
      <c r="U38" s="313"/>
    </row>
    <row r="39" spans="2:21" ht="21" customHeight="1">
      <c r="B39" s="313"/>
      <c r="E39" s="282"/>
      <c r="F39" s="300" t="s">
        <v>189</v>
      </c>
      <c r="G39" s="354">
        <f>SUM(G41,G43,G45,G47,G49,G51,G53,'08繰入金(2)'!G10,'08繰入金(2)'!G12,'08繰入金(2)'!G14,'08繰入金(2)'!G16,'08繰入金(2)'!G17)</f>
        <v>148593</v>
      </c>
      <c r="H39" s="337">
        <f>SUM(H41,H43,H45,H47,H49,H51,H53,'08繰入金(2)'!H10,'08繰入金(2)'!H12,'08繰入金(2)'!H14,'08繰入金(2)'!H16,'08繰入金(2)'!H17)</f>
        <v>36079</v>
      </c>
      <c r="I39" s="337">
        <f>SUM(I41,I43,I45,I47,I49,I51,I53,'08繰入金(2)'!I10,'08繰入金(2)'!I12,'08繰入金(2)'!I14,'08繰入金(2)'!I16,'08繰入金(2)'!I17)</f>
        <v>118876</v>
      </c>
      <c r="J39" s="337">
        <f>SUM(J41,J43,J45,J47,J49,J51,J53,'08繰入金(2)'!J10,'08繰入金(2)'!J12,'08繰入金(2)'!J14,'08繰入金(2)'!J16,'08繰入金(2)'!J17)</f>
        <v>0</v>
      </c>
      <c r="K39" s="337">
        <f>SUM(K41,K43,K45,K47,K49,K51,K53,'08繰入金(2)'!K10,'08繰入金(2)'!K12,'08繰入金(2)'!K14,'08繰入金(2)'!K16,'08繰入金(2)'!K17)</f>
        <v>264809</v>
      </c>
      <c r="L39" s="337">
        <f>SUM(L41,L43,L45,L47,L49,L51,L53,'08繰入金(2)'!L10,'08繰入金(2)'!L12,'08繰入金(2)'!L14,'08繰入金(2)'!L16,'08繰入金(2)'!L17)</f>
        <v>184188</v>
      </c>
      <c r="M39" s="337">
        <f>SUM(M41,M43,M45,M47,M49,M51,M53,'08繰入金(2)'!M10,'08繰入金(2)'!M12,'08繰入金(2)'!M14,'08繰入金(2)'!M16,'08繰入金(2)'!M17)</f>
        <v>57763</v>
      </c>
      <c r="N39" s="337">
        <f>SUM(N41,N43,N45,N47,N49,N51,N53,'08繰入金(2)'!N10,'08繰入金(2)'!N12,'08繰入金(2)'!N14,'08繰入金(2)'!N16,'08繰入金(2)'!N17)</f>
        <v>361105</v>
      </c>
      <c r="O39" s="337">
        <f>SUM(O41,O43,O45,O47,O49,O51,O53,'08繰入金(2)'!O10,'08繰入金(2)'!O12,'08繰入金(2)'!O14,'08繰入金(2)'!O16,'08繰入金(2)'!O17)</f>
        <v>108338</v>
      </c>
      <c r="P39" s="337">
        <f>SUM(P41,P43,P45,P47,P49,P51,P53,'08繰入金(2)'!P10,'08繰入金(2)'!P12,'08繰入金(2)'!P14,'08繰入金(2)'!P16,'08繰入金(2)'!P17)</f>
        <v>2002</v>
      </c>
      <c r="Q39" s="337">
        <f>SUM(Q41,Q43,Q45,Q47,Q49,Q51,Q53,'08繰入金(2)'!Q10,'08繰入金(2)'!Q12,'08繰入金(2)'!Q14,'08繰入金(2)'!Q16,'08繰入金(2)'!Q17)</f>
        <v>50826</v>
      </c>
      <c r="R39" s="337">
        <f>SUM(R41,R43,R45,R47,R49,R51,R53,'08繰入金(2)'!R10,'08繰入金(2)'!R12,'08繰入金(2)'!R14,'08繰入金(2)'!R16,'08繰入金(2)'!R17)</f>
        <v>125052</v>
      </c>
      <c r="S39" s="337">
        <f>SUM(S41,S43,S45,S47,S49,S51,S53,'08繰入金(2)'!S10,'08繰入金(2)'!S12,'08繰入金(2)'!S14,'08繰入金(2)'!S16,'08繰入金(2)'!S17)</f>
        <v>47597</v>
      </c>
      <c r="T39" s="337">
        <f t="shared" si="2"/>
        <v>1505228</v>
      </c>
      <c r="U39" s="313"/>
    </row>
    <row r="40" spans="2:21" ht="21" customHeight="1">
      <c r="B40" s="313"/>
      <c r="E40" s="231" t="s">
        <v>197</v>
      </c>
      <c r="F40" s="338" t="s">
        <v>188</v>
      </c>
      <c r="G40" s="252">
        <v>66593</v>
      </c>
      <c r="H40" s="253">
        <v>3191</v>
      </c>
      <c r="I40" s="253">
        <v>115041</v>
      </c>
      <c r="J40" s="260">
        <v>0</v>
      </c>
      <c r="K40" s="253">
        <v>110658</v>
      </c>
      <c r="L40" s="253">
        <v>51675</v>
      </c>
      <c r="M40" s="253">
        <v>10293</v>
      </c>
      <c r="N40" s="253">
        <v>14318</v>
      </c>
      <c r="O40" s="253">
        <v>18918</v>
      </c>
      <c r="P40" s="253">
        <v>1254</v>
      </c>
      <c r="Q40" s="253">
        <v>8128</v>
      </c>
      <c r="R40" s="253">
        <v>2357</v>
      </c>
      <c r="S40" s="253">
        <v>31037</v>
      </c>
      <c r="T40" s="253">
        <f t="shared" si="2"/>
        <v>433463</v>
      </c>
      <c r="U40" s="313"/>
    </row>
    <row r="41" spans="2:21" ht="21" customHeight="1">
      <c r="B41" s="313"/>
      <c r="E41" s="232" t="s">
        <v>348</v>
      </c>
      <c r="F41" s="342" t="s">
        <v>189</v>
      </c>
      <c r="G41" s="254">
        <v>66593</v>
      </c>
      <c r="H41" s="255">
        <v>3191</v>
      </c>
      <c r="I41" s="255">
        <v>115041</v>
      </c>
      <c r="J41" s="261">
        <v>0</v>
      </c>
      <c r="K41" s="255">
        <v>110658</v>
      </c>
      <c r="L41" s="255">
        <v>51675</v>
      </c>
      <c r="M41" s="255">
        <v>10293</v>
      </c>
      <c r="N41" s="255">
        <v>24329</v>
      </c>
      <c r="O41" s="255">
        <v>18918</v>
      </c>
      <c r="P41" s="255">
        <v>2002</v>
      </c>
      <c r="Q41" s="255">
        <v>8128</v>
      </c>
      <c r="R41" s="255">
        <v>2357</v>
      </c>
      <c r="S41" s="255">
        <v>31037</v>
      </c>
      <c r="T41" s="255">
        <f t="shared" si="2"/>
        <v>444222</v>
      </c>
      <c r="U41" s="313"/>
    </row>
    <row r="42" spans="2:21" ht="21" customHeight="1">
      <c r="B42" s="313"/>
      <c r="E42" s="231" t="s">
        <v>198</v>
      </c>
      <c r="F42" s="338" t="s">
        <v>188</v>
      </c>
      <c r="G42" s="252">
        <v>0</v>
      </c>
      <c r="H42" s="253">
        <v>0</v>
      </c>
      <c r="I42" s="253">
        <v>0</v>
      </c>
      <c r="J42" s="260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12666</v>
      </c>
      <c r="S42" s="253"/>
      <c r="T42" s="253">
        <f t="shared" si="2"/>
        <v>12666</v>
      </c>
      <c r="U42" s="313"/>
    </row>
    <row r="43" spans="2:21" ht="21" customHeight="1">
      <c r="B43" s="313"/>
      <c r="E43" s="282"/>
      <c r="F43" s="342" t="s">
        <v>189</v>
      </c>
      <c r="G43" s="254">
        <v>0</v>
      </c>
      <c r="H43" s="255">
        <v>0</v>
      </c>
      <c r="I43" s="255">
        <v>0</v>
      </c>
      <c r="J43" s="261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  <c r="Q43" s="255">
        <v>0</v>
      </c>
      <c r="R43" s="255">
        <v>12666</v>
      </c>
      <c r="S43" s="255"/>
      <c r="T43" s="255">
        <f t="shared" si="2"/>
        <v>12666</v>
      </c>
      <c r="U43" s="313"/>
    </row>
    <row r="44" spans="2:21" ht="21" customHeight="1">
      <c r="B44" s="313"/>
      <c r="E44" s="231" t="s">
        <v>199</v>
      </c>
      <c r="F44" s="338" t="s">
        <v>188</v>
      </c>
      <c r="G44" s="252">
        <v>0</v>
      </c>
      <c r="H44" s="253">
        <v>0</v>
      </c>
      <c r="I44" s="253">
        <v>0</v>
      </c>
      <c r="J44" s="260">
        <v>0</v>
      </c>
      <c r="K44" s="253">
        <v>0</v>
      </c>
      <c r="L44" s="253">
        <v>0</v>
      </c>
      <c r="M44" s="253">
        <v>53928</v>
      </c>
      <c r="N44" s="253">
        <v>127288</v>
      </c>
      <c r="O44" s="253">
        <v>0</v>
      </c>
      <c r="P44" s="253">
        <v>0</v>
      </c>
      <c r="Q44" s="253">
        <v>28628</v>
      </c>
      <c r="R44" s="253">
        <v>104775</v>
      </c>
      <c r="S44" s="253">
        <v>0</v>
      </c>
      <c r="T44" s="253">
        <f t="shared" si="2"/>
        <v>314619</v>
      </c>
      <c r="U44" s="313"/>
    </row>
    <row r="45" spans="2:21" ht="21" customHeight="1">
      <c r="B45" s="313"/>
      <c r="E45" s="282"/>
      <c r="F45" s="342" t="s">
        <v>189</v>
      </c>
      <c r="G45" s="254">
        <v>0</v>
      </c>
      <c r="H45" s="255">
        <v>0</v>
      </c>
      <c r="I45" s="255">
        <v>0</v>
      </c>
      <c r="J45" s="261">
        <v>0</v>
      </c>
      <c r="K45" s="255">
        <v>0</v>
      </c>
      <c r="L45" s="255">
        <v>0</v>
      </c>
      <c r="M45" s="255">
        <v>0</v>
      </c>
      <c r="N45" s="255">
        <v>127288</v>
      </c>
      <c r="O45" s="255">
        <v>0</v>
      </c>
      <c r="P45" s="255">
        <v>0</v>
      </c>
      <c r="Q45" s="255">
        <v>28628</v>
      </c>
      <c r="R45" s="255">
        <v>104775</v>
      </c>
      <c r="S45" s="255">
        <v>0</v>
      </c>
      <c r="T45" s="255">
        <f t="shared" si="2"/>
        <v>260691</v>
      </c>
      <c r="U45" s="313"/>
    </row>
    <row r="46" spans="2:21" ht="21" customHeight="1">
      <c r="B46" s="313"/>
      <c r="E46" s="231" t="s">
        <v>398</v>
      </c>
      <c r="F46" s="338" t="s">
        <v>188</v>
      </c>
      <c r="G46" s="252">
        <v>0</v>
      </c>
      <c r="H46" s="253">
        <v>0</v>
      </c>
      <c r="I46" s="253">
        <v>0</v>
      </c>
      <c r="J46" s="260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3">
        <v>0</v>
      </c>
      <c r="R46" s="253">
        <v>0</v>
      </c>
      <c r="S46" s="253">
        <v>0</v>
      </c>
      <c r="T46" s="253">
        <f t="shared" si="2"/>
        <v>0</v>
      </c>
      <c r="U46" s="313"/>
    </row>
    <row r="47" spans="2:21" ht="21" customHeight="1">
      <c r="B47" s="313"/>
      <c r="E47" s="282"/>
      <c r="F47" s="342" t="s">
        <v>189</v>
      </c>
      <c r="G47" s="254">
        <v>0</v>
      </c>
      <c r="H47" s="255">
        <v>0</v>
      </c>
      <c r="I47" s="255">
        <v>0</v>
      </c>
      <c r="J47" s="261">
        <v>0</v>
      </c>
      <c r="K47" s="255">
        <v>0</v>
      </c>
      <c r="L47" s="255">
        <v>0</v>
      </c>
      <c r="M47" s="255">
        <v>0</v>
      </c>
      <c r="N47" s="255">
        <v>0</v>
      </c>
      <c r="O47" s="255">
        <v>0</v>
      </c>
      <c r="P47" s="255">
        <v>0</v>
      </c>
      <c r="Q47" s="255">
        <v>0</v>
      </c>
      <c r="R47" s="255">
        <v>0</v>
      </c>
      <c r="S47" s="255">
        <v>0</v>
      </c>
      <c r="T47" s="255">
        <f t="shared" si="2"/>
        <v>0</v>
      </c>
      <c r="U47" s="313"/>
    </row>
    <row r="48" spans="2:21" ht="21" customHeight="1">
      <c r="B48" s="313"/>
      <c r="E48" s="231" t="s">
        <v>399</v>
      </c>
      <c r="F48" s="338" t="s">
        <v>188</v>
      </c>
      <c r="G48" s="252">
        <v>0</v>
      </c>
      <c r="H48" s="253">
        <v>0</v>
      </c>
      <c r="I48" s="253">
        <v>0</v>
      </c>
      <c r="J48" s="260">
        <v>0</v>
      </c>
      <c r="K48" s="253">
        <v>0</v>
      </c>
      <c r="L48" s="253">
        <v>0</v>
      </c>
      <c r="M48" s="253">
        <v>0</v>
      </c>
      <c r="N48" s="253">
        <v>0</v>
      </c>
      <c r="O48" s="253">
        <v>0</v>
      </c>
      <c r="P48" s="253">
        <v>0</v>
      </c>
      <c r="Q48" s="253">
        <v>0</v>
      </c>
      <c r="R48" s="253">
        <v>0</v>
      </c>
      <c r="S48" s="253">
        <v>0</v>
      </c>
      <c r="T48" s="253">
        <f t="shared" si="2"/>
        <v>0</v>
      </c>
      <c r="U48" s="313"/>
    </row>
    <row r="49" spans="2:21" ht="21" customHeight="1">
      <c r="B49" s="313"/>
      <c r="E49" s="282"/>
      <c r="F49" s="342" t="s">
        <v>189</v>
      </c>
      <c r="G49" s="254">
        <v>0</v>
      </c>
      <c r="H49" s="255">
        <v>0</v>
      </c>
      <c r="I49" s="255">
        <v>0</v>
      </c>
      <c r="J49" s="261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  <c r="S49" s="255">
        <v>0</v>
      </c>
      <c r="T49" s="255">
        <f t="shared" si="2"/>
        <v>0</v>
      </c>
      <c r="U49" s="313"/>
    </row>
    <row r="50" spans="2:21" ht="21" customHeight="1">
      <c r="B50" s="313"/>
      <c r="E50" s="231" t="s">
        <v>400</v>
      </c>
      <c r="F50" s="338" t="s">
        <v>188</v>
      </c>
      <c r="G50" s="252">
        <v>0</v>
      </c>
      <c r="H50" s="253">
        <v>0</v>
      </c>
      <c r="I50" s="253">
        <v>0</v>
      </c>
      <c r="J50" s="260">
        <v>0</v>
      </c>
      <c r="K50" s="253">
        <v>0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  <c r="Q50" s="253">
        <v>0</v>
      </c>
      <c r="R50" s="253">
        <v>0</v>
      </c>
      <c r="S50" s="253">
        <v>13142</v>
      </c>
      <c r="T50" s="253">
        <f t="shared" si="2"/>
        <v>13142</v>
      </c>
      <c r="U50" s="313"/>
    </row>
    <row r="51" spans="2:21" ht="21" customHeight="1">
      <c r="B51" s="313"/>
      <c r="E51" s="282"/>
      <c r="F51" s="342" t="s">
        <v>189</v>
      </c>
      <c r="G51" s="254">
        <v>0</v>
      </c>
      <c r="H51" s="255">
        <v>0</v>
      </c>
      <c r="I51" s="255">
        <v>0</v>
      </c>
      <c r="J51" s="261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255">
        <v>0</v>
      </c>
      <c r="S51" s="255">
        <v>13142</v>
      </c>
      <c r="T51" s="255">
        <f t="shared" si="2"/>
        <v>13142</v>
      </c>
      <c r="U51" s="313"/>
    </row>
    <row r="52" spans="2:21" ht="21" customHeight="1">
      <c r="B52" s="313"/>
      <c r="E52" s="231" t="s">
        <v>200</v>
      </c>
      <c r="F52" s="338" t="s">
        <v>188</v>
      </c>
      <c r="G52" s="252">
        <v>0</v>
      </c>
      <c r="H52" s="253">
        <v>13200</v>
      </c>
      <c r="I52" s="253">
        <v>3835</v>
      </c>
      <c r="J52" s="260">
        <v>0</v>
      </c>
      <c r="K52" s="253">
        <v>20738</v>
      </c>
      <c r="L52" s="253">
        <v>0</v>
      </c>
      <c r="M52" s="253">
        <v>0</v>
      </c>
      <c r="N52" s="253">
        <v>2681</v>
      </c>
      <c r="O52" s="253">
        <v>0</v>
      </c>
      <c r="P52" s="253">
        <v>0</v>
      </c>
      <c r="Q52" s="253">
        <v>10690</v>
      </c>
      <c r="R52" s="253">
        <v>3754</v>
      </c>
      <c r="S52" s="253">
        <v>0</v>
      </c>
      <c r="T52" s="253">
        <f t="shared" si="2"/>
        <v>54898</v>
      </c>
      <c r="U52" s="313"/>
    </row>
    <row r="53" spans="2:21" ht="21" customHeight="1" thickBot="1">
      <c r="B53" s="322"/>
      <c r="C53" s="311"/>
      <c r="D53" s="311"/>
      <c r="E53" s="311"/>
      <c r="F53" s="357" t="s">
        <v>189</v>
      </c>
      <c r="G53" s="358">
        <v>0</v>
      </c>
      <c r="H53" s="359">
        <v>13200</v>
      </c>
      <c r="I53" s="359">
        <v>3835</v>
      </c>
      <c r="J53" s="360">
        <v>0</v>
      </c>
      <c r="K53" s="359">
        <v>20738</v>
      </c>
      <c r="L53" s="359">
        <v>0</v>
      </c>
      <c r="M53" s="359">
        <v>0</v>
      </c>
      <c r="N53" s="359">
        <v>2681</v>
      </c>
      <c r="O53" s="359">
        <v>0</v>
      </c>
      <c r="P53" s="359">
        <v>0</v>
      </c>
      <c r="Q53" s="359">
        <v>10690</v>
      </c>
      <c r="R53" s="359">
        <v>3754</v>
      </c>
      <c r="S53" s="359">
        <v>0</v>
      </c>
      <c r="T53" s="361">
        <f t="shared" si="2"/>
        <v>54898</v>
      </c>
      <c r="U53" s="313"/>
    </row>
    <row r="54" spans="13:20" ht="17.25">
      <c r="M54" s="419"/>
      <c r="R54" s="244"/>
      <c r="S54" s="244"/>
      <c r="T54" s="362"/>
    </row>
    <row r="55" spans="19:20" ht="17.25">
      <c r="S55" s="244"/>
      <c r="T55" s="362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tabSelected="1" view="pageBreakPreview" zoomScale="70" zoomScaleNormal="65" zoomScaleSheetLayoutView="70" zoomScalePageLayoutView="0" workbookViewId="0" topLeftCell="A1">
      <pane xSplit="6" ySplit="8" topLeftCell="I51" activePane="bottomRight" state="frozen"/>
      <selection pane="topLeft" activeCell="D30" sqref="D30:Q30"/>
      <selection pane="topRight" activeCell="D30" sqref="D30:Q30"/>
      <selection pane="bottomLeft" activeCell="D30" sqref="D30:Q30"/>
      <selection pane="bottomRight" activeCell="P69" sqref="P69"/>
    </sheetView>
  </sheetViews>
  <sheetFormatPr defaultColWidth="8.66015625" defaultRowHeight="18"/>
  <cols>
    <col min="1" max="1" width="1.66015625" style="366" customWidth="1"/>
    <col min="2" max="4" width="2.66015625" style="366" customWidth="1"/>
    <col min="5" max="5" width="18.66015625" style="366" customWidth="1"/>
    <col min="6" max="6" width="10.66015625" style="366" customWidth="1"/>
    <col min="7" max="19" width="12" style="366" customWidth="1"/>
    <col min="20" max="20" width="13.16015625" style="366" customWidth="1"/>
    <col min="21" max="21" width="1.66015625" style="366" customWidth="1"/>
    <col min="22" max="22" width="2.66015625" style="366" customWidth="1"/>
    <col min="23" max="16384" width="8.66015625" style="366" customWidth="1"/>
  </cols>
  <sheetData>
    <row r="1" spans="1:21" ht="21" customHeight="1">
      <c r="A1" s="363"/>
      <c r="B1" s="364" t="s">
        <v>369</v>
      </c>
      <c r="C1" s="365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</row>
    <row r="2" spans="1:21" ht="21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</row>
    <row r="3" spans="1:21" ht="21" customHeight="1" thickBot="1">
      <c r="A3" s="363"/>
      <c r="B3" s="367" t="s">
        <v>201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8" t="s">
        <v>131</v>
      </c>
      <c r="U3" s="363"/>
    </row>
    <row r="4" spans="1:21" ht="21" customHeight="1">
      <c r="A4" s="363"/>
      <c r="B4" s="369"/>
      <c r="C4" s="370"/>
      <c r="D4" s="370"/>
      <c r="E4" s="370"/>
      <c r="F4" s="370"/>
      <c r="G4" s="314"/>
      <c r="H4" s="315"/>
      <c r="I4" s="315"/>
      <c r="J4" s="316"/>
      <c r="K4" s="315"/>
      <c r="L4" s="315"/>
      <c r="M4" s="315"/>
      <c r="N4" s="315"/>
      <c r="O4" s="315"/>
      <c r="P4" s="316"/>
      <c r="Q4" s="315"/>
      <c r="R4" s="315"/>
      <c r="S4" s="315"/>
      <c r="T4" s="371"/>
      <c r="U4" s="372"/>
    </row>
    <row r="5" spans="1:21" ht="21" customHeight="1">
      <c r="A5" s="363"/>
      <c r="B5" s="369"/>
      <c r="C5" s="370"/>
      <c r="D5" s="370"/>
      <c r="E5" s="370" t="s">
        <v>175</v>
      </c>
      <c r="F5" s="370"/>
      <c r="G5" s="318" t="s">
        <v>2</v>
      </c>
      <c r="H5" s="418" t="s">
        <v>3</v>
      </c>
      <c r="I5" s="319" t="s">
        <v>4</v>
      </c>
      <c r="J5" s="320" t="s">
        <v>5</v>
      </c>
      <c r="K5" s="319" t="s">
        <v>6</v>
      </c>
      <c r="L5" s="319" t="s">
        <v>7</v>
      </c>
      <c r="M5" s="319" t="s">
        <v>8</v>
      </c>
      <c r="N5" s="319" t="s">
        <v>213</v>
      </c>
      <c r="O5" s="319" t="s">
        <v>214</v>
      </c>
      <c r="P5" s="320" t="s">
        <v>215</v>
      </c>
      <c r="Q5" s="319" t="s">
        <v>9</v>
      </c>
      <c r="R5" s="319" t="s">
        <v>216</v>
      </c>
      <c r="S5" s="319" t="s">
        <v>10</v>
      </c>
      <c r="T5" s="371"/>
      <c r="U5" s="372"/>
    </row>
    <row r="6" spans="1:21" ht="21" customHeight="1">
      <c r="A6" s="363"/>
      <c r="B6" s="369"/>
      <c r="C6" s="370"/>
      <c r="D6" s="370"/>
      <c r="E6" s="370"/>
      <c r="F6" s="370"/>
      <c r="G6" s="314"/>
      <c r="H6" s="315"/>
      <c r="I6" s="315"/>
      <c r="J6" s="422" t="s">
        <v>359</v>
      </c>
      <c r="K6" s="315"/>
      <c r="L6" s="315"/>
      <c r="M6" s="315"/>
      <c r="N6" s="315"/>
      <c r="O6" s="315"/>
      <c r="P6" s="295" t="s">
        <v>359</v>
      </c>
      <c r="Q6" s="315"/>
      <c r="R6" s="315"/>
      <c r="S6" s="315"/>
      <c r="T6" s="230" t="s">
        <v>11</v>
      </c>
      <c r="U6" s="372"/>
    </row>
    <row r="7" spans="1:21" ht="21" customHeight="1">
      <c r="A7" s="363"/>
      <c r="B7" s="369"/>
      <c r="C7" s="370"/>
      <c r="D7" s="370" t="s">
        <v>55</v>
      </c>
      <c r="E7" s="370"/>
      <c r="F7" s="370"/>
      <c r="G7" s="314" t="s">
        <v>319</v>
      </c>
      <c r="H7" s="315" t="s">
        <v>319</v>
      </c>
      <c r="I7" s="315"/>
      <c r="J7" s="422"/>
      <c r="K7" s="315"/>
      <c r="L7" s="315"/>
      <c r="M7" s="315" t="s">
        <v>319</v>
      </c>
      <c r="N7" s="315" t="s">
        <v>320</v>
      </c>
      <c r="O7" s="315" t="s">
        <v>321</v>
      </c>
      <c r="P7" s="321" t="s">
        <v>289</v>
      </c>
      <c r="Q7" s="315" t="s">
        <v>13</v>
      </c>
      <c r="R7" s="315" t="s">
        <v>322</v>
      </c>
      <c r="S7" s="315"/>
      <c r="T7" s="230"/>
      <c r="U7" s="372"/>
    </row>
    <row r="8" spans="1:21" ht="21" customHeight="1" thickBot="1">
      <c r="A8" s="363"/>
      <c r="B8" s="373"/>
      <c r="C8" s="374"/>
      <c r="D8" s="374"/>
      <c r="E8" s="374"/>
      <c r="F8" s="375"/>
      <c r="G8" s="423" t="s">
        <v>323</v>
      </c>
      <c r="H8" s="324" t="s">
        <v>324</v>
      </c>
      <c r="I8" s="324" t="s">
        <v>14</v>
      </c>
      <c r="J8" s="424" t="s">
        <v>351</v>
      </c>
      <c r="K8" s="324" t="s">
        <v>284</v>
      </c>
      <c r="L8" s="324" t="s">
        <v>346</v>
      </c>
      <c r="M8" s="324" t="s">
        <v>16</v>
      </c>
      <c r="N8" s="324" t="s">
        <v>283</v>
      </c>
      <c r="O8" s="324" t="s">
        <v>302</v>
      </c>
      <c r="P8" s="425" t="s">
        <v>298</v>
      </c>
      <c r="Q8" s="324" t="s">
        <v>56</v>
      </c>
      <c r="R8" s="324" t="s">
        <v>219</v>
      </c>
      <c r="S8" s="324" t="s">
        <v>17</v>
      </c>
      <c r="T8" s="376"/>
      <c r="U8" s="372"/>
    </row>
    <row r="9" spans="2:21" s="231" customFormat="1" ht="21" customHeight="1">
      <c r="B9" s="377"/>
      <c r="C9" s="378"/>
      <c r="D9" s="378"/>
      <c r="E9" s="379" t="s">
        <v>407</v>
      </c>
      <c r="F9" s="380" t="s">
        <v>188</v>
      </c>
      <c r="G9" s="381">
        <v>0</v>
      </c>
      <c r="H9" s="306">
        <v>0</v>
      </c>
      <c r="I9" s="306">
        <v>0</v>
      </c>
      <c r="J9" s="306">
        <v>0</v>
      </c>
      <c r="K9" s="306">
        <v>94974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82">
        <f>SUM(G9:S9)</f>
        <v>94974</v>
      </c>
      <c r="U9" s="313"/>
    </row>
    <row r="10" spans="2:21" s="231" customFormat="1" ht="21" customHeight="1">
      <c r="B10" s="313"/>
      <c r="C10" s="383"/>
      <c r="D10" s="383"/>
      <c r="E10" s="282"/>
      <c r="F10" s="342" t="s">
        <v>189</v>
      </c>
      <c r="G10" s="254">
        <v>0</v>
      </c>
      <c r="H10" s="255">
        <v>0</v>
      </c>
      <c r="I10" s="255">
        <v>0</v>
      </c>
      <c r="J10" s="255">
        <v>0</v>
      </c>
      <c r="K10" s="255">
        <v>105942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384">
        <f aca="true" t="shared" si="0" ref="T10:T50">SUM(G10:S10)</f>
        <v>105942</v>
      </c>
      <c r="U10" s="313"/>
    </row>
    <row r="11" spans="1:21" ht="21" customHeight="1">
      <c r="A11" s="363"/>
      <c r="B11" s="385"/>
      <c r="C11" s="386"/>
      <c r="D11" s="233"/>
      <c r="E11" s="233" t="s">
        <v>202</v>
      </c>
      <c r="F11" s="387" t="s">
        <v>188</v>
      </c>
      <c r="G11" s="388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89">
        <v>0</v>
      </c>
      <c r="N11" s="389">
        <v>37958</v>
      </c>
      <c r="O11" s="389">
        <v>0</v>
      </c>
      <c r="P11" s="389">
        <v>0</v>
      </c>
      <c r="Q11" s="389">
        <v>0</v>
      </c>
      <c r="R11" s="389">
        <v>1500</v>
      </c>
      <c r="S11" s="389">
        <v>0</v>
      </c>
      <c r="T11" s="390">
        <f t="shared" si="0"/>
        <v>39458</v>
      </c>
      <c r="U11" s="391"/>
    </row>
    <row r="12" spans="1:21" ht="21" customHeight="1">
      <c r="A12" s="363"/>
      <c r="B12" s="385"/>
      <c r="C12" s="386"/>
      <c r="D12" s="233"/>
      <c r="E12" s="392"/>
      <c r="F12" s="393" t="s">
        <v>189</v>
      </c>
      <c r="G12" s="394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  <c r="N12" s="395">
        <v>37958</v>
      </c>
      <c r="O12" s="395">
        <v>0</v>
      </c>
      <c r="P12" s="395">
        <v>0</v>
      </c>
      <c r="Q12" s="395">
        <v>0</v>
      </c>
      <c r="R12" s="395">
        <v>1500</v>
      </c>
      <c r="S12" s="395">
        <v>0</v>
      </c>
      <c r="T12" s="396">
        <f t="shared" si="0"/>
        <v>39458</v>
      </c>
      <c r="U12" s="391"/>
    </row>
    <row r="13" spans="1:21" ht="21" customHeight="1">
      <c r="A13" s="363"/>
      <c r="B13" s="385"/>
      <c r="C13" s="386"/>
      <c r="D13" s="233"/>
      <c r="E13" s="233" t="s">
        <v>203</v>
      </c>
      <c r="F13" s="387" t="s">
        <v>188</v>
      </c>
      <c r="G13" s="388">
        <v>87489</v>
      </c>
      <c r="H13" s="389">
        <v>19688</v>
      </c>
      <c r="I13" s="389">
        <v>0</v>
      </c>
      <c r="J13" s="389">
        <v>0</v>
      </c>
      <c r="K13" s="389">
        <v>128115</v>
      </c>
      <c r="L13" s="389">
        <v>14092</v>
      </c>
      <c r="M13" s="389">
        <v>47470</v>
      </c>
      <c r="N13" s="389">
        <v>0</v>
      </c>
      <c r="O13" s="389">
        <v>32220</v>
      </c>
      <c r="P13" s="389">
        <v>0</v>
      </c>
      <c r="Q13" s="389">
        <v>3380</v>
      </c>
      <c r="R13" s="389"/>
      <c r="S13" s="389">
        <v>0</v>
      </c>
      <c r="T13" s="390">
        <f t="shared" si="0"/>
        <v>332454</v>
      </c>
      <c r="U13" s="391"/>
    </row>
    <row r="14" spans="1:21" ht="21" customHeight="1">
      <c r="A14" s="363"/>
      <c r="B14" s="385"/>
      <c r="C14" s="386"/>
      <c r="D14" s="233"/>
      <c r="E14" s="392"/>
      <c r="F14" s="393" t="s">
        <v>189</v>
      </c>
      <c r="G14" s="394">
        <v>60000</v>
      </c>
      <c r="H14" s="395">
        <v>19688</v>
      </c>
      <c r="I14" s="395">
        <v>0</v>
      </c>
      <c r="J14" s="395">
        <v>0</v>
      </c>
      <c r="K14" s="395"/>
      <c r="L14" s="395">
        <v>14092</v>
      </c>
      <c r="M14" s="395">
        <v>47470</v>
      </c>
      <c r="N14" s="395">
        <v>0</v>
      </c>
      <c r="O14" s="395">
        <v>32220</v>
      </c>
      <c r="P14" s="395">
        <v>0</v>
      </c>
      <c r="Q14" s="395">
        <v>3380</v>
      </c>
      <c r="R14" s="395"/>
      <c r="S14" s="395">
        <v>0</v>
      </c>
      <c r="T14" s="396">
        <f t="shared" si="0"/>
        <v>176850</v>
      </c>
      <c r="U14" s="391"/>
    </row>
    <row r="15" spans="1:21" ht="21" customHeight="1">
      <c r="A15" s="363"/>
      <c r="B15" s="385"/>
      <c r="C15" s="386"/>
      <c r="D15" s="233"/>
      <c r="E15" s="233" t="s">
        <v>212</v>
      </c>
      <c r="F15" s="387" t="s">
        <v>188</v>
      </c>
      <c r="G15" s="388">
        <v>31458</v>
      </c>
      <c r="H15" s="389">
        <v>0</v>
      </c>
      <c r="I15" s="389">
        <v>0</v>
      </c>
      <c r="J15" s="389">
        <v>0</v>
      </c>
      <c r="K15" s="389">
        <v>18139</v>
      </c>
      <c r="L15" s="389">
        <v>18421</v>
      </c>
      <c r="M15" s="389">
        <v>0</v>
      </c>
      <c r="N15" s="389">
        <v>0</v>
      </c>
      <c r="O15" s="389">
        <v>0</v>
      </c>
      <c r="P15" s="389">
        <v>0</v>
      </c>
      <c r="Q15" s="389">
        <v>0</v>
      </c>
      <c r="R15" s="389">
        <v>0</v>
      </c>
      <c r="S15" s="389">
        <v>3418</v>
      </c>
      <c r="T15" s="390">
        <f t="shared" si="0"/>
        <v>71436</v>
      </c>
      <c r="U15" s="391"/>
    </row>
    <row r="16" spans="1:21" ht="21" customHeight="1">
      <c r="A16" s="363"/>
      <c r="B16" s="385"/>
      <c r="C16" s="386"/>
      <c r="D16" s="233"/>
      <c r="E16" s="392"/>
      <c r="F16" s="393" t="s">
        <v>189</v>
      </c>
      <c r="G16" s="394">
        <v>22000</v>
      </c>
      <c r="H16" s="395">
        <v>0</v>
      </c>
      <c r="I16" s="395">
        <v>0</v>
      </c>
      <c r="J16" s="395">
        <v>0</v>
      </c>
      <c r="K16" s="395">
        <v>18139</v>
      </c>
      <c r="L16" s="395">
        <v>18421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3418</v>
      </c>
      <c r="T16" s="396">
        <f t="shared" si="0"/>
        <v>61978</v>
      </c>
      <c r="U16" s="391"/>
    </row>
    <row r="17" spans="1:21" ht="21" customHeight="1">
      <c r="A17" s="363"/>
      <c r="B17" s="397"/>
      <c r="C17" s="392"/>
      <c r="D17" s="392"/>
      <c r="E17" s="392" t="s">
        <v>172</v>
      </c>
      <c r="F17" s="393" t="s">
        <v>189</v>
      </c>
      <c r="G17" s="394"/>
      <c r="H17" s="395"/>
      <c r="I17" s="395"/>
      <c r="J17" s="395">
        <v>0</v>
      </c>
      <c r="K17" s="395">
        <v>9332</v>
      </c>
      <c r="L17" s="395">
        <v>100000</v>
      </c>
      <c r="M17" s="395">
        <v>0</v>
      </c>
      <c r="N17" s="395">
        <v>168849</v>
      </c>
      <c r="O17" s="395">
        <v>57200</v>
      </c>
      <c r="P17" s="395">
        <v>0</v>
      </c>
      <c r="Q17" s="395"/>
      <c r="R17" s="395">
        <v>0</v>
      </c>
      <c r="S17" s="395">
        <v>0</v>
      </c>
      <c r="T17" s="396">
        <f t="shared" si="0"/>
        <v>335381</v>
      </c>
      <c r="U17" s="391"/>
    </row>
    <row r="18" spans="1:21" ht="21" customHeight="1">
      <c r="A18" s="363"/>
      <c r="B18" s="385"/>
      <c r="C18" s="398" t="s">
        <v>204</v>
      </c>
      <c r="D18" s="233"/>
      <c r="E18" s="233"/>
      <c r="F18" s="233"/>
      <c r="G18" s="399">
        <v>0</v>
      </c>
      <c r="H18" s="400">
        <v>0</v>
      </c>
      <c r="I18" s="400">
        <v>0</v>
      </c>
      <c r="J18" s="400">
        <v>0</v>
      </c>
      <c r="K18" s="400"/>
      <c r="L18" s="400"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  <c r="S18" s="400"/>
      <c r="T18" s="401">
        <f t="shared" si="0"/>
        <v>0</v>
      </c>
      <c r="U18" s="391"/>
    </row>
    <row r="19" spans="1:21" ht="21" customHeight="1">
      <c r="A19" s="363"/>
      <c r="B19" s="385"/>
      <c r="C19" s="386"/>
      <c r="D19" s="301" t="s">
        <v>205</v>
      </c>
      <c r="E19" s="233"/>
      <c r="F19" s="302" t="s">
        <v>188</v>
      </c>
      <c r="G19" s="402">
        <f>SUM(G21)</f>
        <v>0</v>
      </c>
      <c r="H19" s="403">
        <f aca="true" t="shared" si="1" ref="H19:S19">SUM(H21)</f>
        <v>0</v>
      </c>
      <c r="I19" s="403">
        <f t="shared" si="1"/>
        <v>0</v>
      </c>
      <c r="J19" s="403">
        <f t="shared" si="1"/>
        <v>0</v>
      </c>
      <c r="K19" s="403">
        <f t="shared" si="1"/>
        <v>0</v>
      </c>
      <c r="L19" s="403">
        <f t="shared" si="1"/>
        <v>0</v>
      </c>
      <c r="M19" s="403">
        <f t="shared" si="1"/>
        <v>0</v>
      </c>
      <c r="N19" s="403">
        <f t="shared" si="1"/>
        <v>0</v>
      </c>
      <c r="O19" s="403">
        <f t="shared" si="1"/>
        <v>0</v>
      </c>
      <c r="P19" s="403">
        <f t="shared" si="1"/>
        <v>0</v>
      </c>
      <c r="Q19" s="403">
        <f t="shared" si="1"/>
        <v>0</v>
      </c>
      <c r="R19" s="403">
        <f t="shared" si="1"/>
        <v>0</v>
      </c>
      <c r="S19" s="403">
        <f t="shared" si="1"/>
        <v>0</v>
      </c>
      <c r="T19" s="403">
        <f t="shared" si="0"/>
        <v>0</v>
      </c>
      <c r="U19" s="391"/>
    </row>
    <row r="20" spans="1:21" ht="21" customHeight="1">
      <c r="A20" s="363"/>
      <c r="B20" s="385"/>
      <c r="C20" s="386"/>
      <c r="D20" s="233"/>
      <c r="E20" s="392"/>
      <c r="F20" s="303" t="s">
        <v>189</v>
      </c>
      <c r="G20" s="404">
        <f>SUM(G22,G23)</f>
        <v>0</v>
      </c>
      <c r="H20" s="297">
        <f aca="true" t="shared" si="2" ref="H20:S20">SUM(H22,H23)</f>
        <v>0</v>
      </c>
      <c r="I20" s="297">
        <f t="shared" si="2"/>
        <v>0</v>
      </c>
      <c r="J20" s="297">
        <f t="shared" si="2"/>
        <v>0</v>
      </c>
      <c r="K20" s="297">
        <f t="shared" si="2"/>
        <v>0</v>
      </c>
      <c r="L20" s="297">
        <f t="shared" si="2"/>
        <v>0</v>
      </c>
      <c r="M20" s="297">
        <f t="shared" si="2"/>
        <v>0</v>
      </c>
      <c r="N20" s="297">
        <f t="shared" si="2"/>
        <v>0</v>
      </c>
      <c r="O20" s="297">
        <f t="shared" si="2"/>
        <v>0</v>
      </c>
      <c r="P20" s="297">
        <f t="shared" si="2"/>
        <v>0</v>
      </c>
      <c r="Q20" s="297">
        <f t="shared" si="2"/>
        <v>5000</v>
      </c>
      <c r="R20" s="297">
        <f t="shared" si="2"/>
        <v>0</v>
      </c>
      <c r="S20" s="297">
        <f t="shared" si="2"/>
        <v>0</v>
      </c>
      <c r="T20" s="297">
        <f t="shared" si="0"/>
        <v>5000</v>
      </c>
      <c r="U20" s="391"/>
    </row>
    <row r="21" spans="1:21" ht="21" customHeight="1">
      <c r="A21" s="363"/>
      <c r="B21" s="385"/>
      <c r="C21" s="386"/>
      <c r="D21" s="233"/>
      <c r="E21" s="231" t="s">
        <v>397</v>
      </c>
      <c r="F21" s="387" t="s">
        <v>188</v>
      </c>
      <c r="G21" s="388">
        <v>0</v>
      </c>
      <c r="H21" s="390">
        <v>0</v>
      </c>
      <c r="I21" s="390">
        <v>0</v>
      </c>
      <c r="J21" s="390">
        <v>0</v>
      </c>
      <c r="K21" s="390">
        <v>0</v>
      </c>
      <c r="L21" s="390">
        <v>0</v>
      </c>
      <c r="M21" s="390">
        <v>0</v>
      </c>
      <c r="N21" s="390">
        <v>0</v>
      </c>
      <c r="O21" s="390">
        <v>0</v>
      </c>
      <c r="P21" s="390">
        <v>0</v>
      </c>
      <c r="Q21" s="390">
        <v>0</v>
      </c>
      <c r="R21" s="390">
        <v>0</v>
      </c>
      <c r="S21" s="390">
        <v>0</v>
      </c>
      <c r="T21" s="390">
        <f t="shared" si="0"/>
        <v>0</v>
      </c>
      <c r="U21" s="391"/>
    </row>
    <row r="22" spans="1:21" ht="21" customHeight="1">
      <c r="A22" s="363"/>
      <c r="B22" s="385"/>
      <c r="C22" s="386"/>
      <c r="D22" s="233"/>
      <c r="E22" s="282" t="s">
        <v>401</v>
      </c>
      <c r="F22" s="393" t="s">
        <v>189</v>
      </c>
      <c r="G22" s="394">
        <v>0</v>
      </c>
      <c r="H22" s="396">
        <v>0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f t="shared" si="0"/>
        <v>0</v>
      </c>
      <c r="U22" s="391"/>
    </row>
    <row r="23" spans="1:21" ht="21" customHeight="1">
      <c r="A23" s="363"/>
      <c r="B23" s="397"/>
      <c r="C23" s="392"/>
      <c r="D23" s="392"/>
      <c r="E23" s="392" t="s">
        <v>172</v>
      </c>
      <c r="F23" s="393" t="s">
        <v>189</v>
      </c>
      <c r="G23" s="394">
        <v>0</v>
      </c>
      <c r="H23" s="396">
        <v>0</v>
      </c>
      <c r="I23" s="396">
        <v>0</v>
      </c>
      <c r="J23" s="396">
        <v>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5000</v>
      </c>
      <c r="R23" s="396">
        <v>0</v>
      </c>
      <c r="S23" s="396">
        <v>0</v>
      </c>
      <c r="T23" s="396">
        <f t="shared" si="0"/>
        <v>5000</v>
      </c>
      <c r="U23" s="391"/>
    </row>
    <row r="24" spans="1:21" ht="21" customHeight="1">
      <c r="A24" s="363"/>
      <c r="B24" s="385" t="s">
        <v>206</v>
      </c>
      <c r="C24" s="386"/>
      <c r="D24" s="233"/>
      <c r="E24" s="233"/>
      <c r="F24" s="233"/>
      <c r="G24" s="399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1">
        <f t="shared" si="0"/>
        <v>0</v>
      </c>
      <c r="U24" s="391"/>
    </row>
    <row r="25" spans="1:21" ht="21" customHeight="1">
      <c r="A25" s="363"/>
      <c r="B25" s="385"/>
      <c r="C25" s="386"/>
      <c r="D25" s="301" t="s">
        <v>207</v>
      </c>
      <c r="E25" s="301"/>
      <c r="F25" s="302" t="s">
        <v>188</v>
      </c>
      <c r="G25" s="402">
        <f>SUM(G27,G29,G31)</f>
        <v>0</v>
      </c>
      <c r="H25" s="403">
        <f aca="true" t="shared" si="3" ref="H25:S25">SUM(H27,H29,H31)</f>
        <v>231900</v>
      </c>
      <c r="I25" s="403">
        <f t="shared" si="3"/>
        <v>0</v>
      </c>
      <c r="J25" s="403">
        <f t="shared" si="3"/>
        <v>0</v>
      </c>
      <c r="K25" s="403">
        <f t="shared" si="3"/>
        <v>362715</v>
      </c>
      <c r="L25" s="403">
        <f t="shared" si="3"/>
        <v>0</v>
      </c>
      <c r="M25" s="403">
        <f t="shared" si="3"/>
        <v>41865</v>
      </c>
      <c r="N25" s="403">
        <f t="shared" si="3"/>
        <v>0</v>
      </c>
      <c r="O25" s="403">
        <f t="shared" si="3"/>
        <v>0</v>
      </c>
      <c r="P25" s="403">
        <f t="shared" si="3"/>
        <v>0</v>
      </c>
      <c r="Q25" s="403">
        <f t="shared" si="3"/>
        <v>0</v>
      </c>
      <c r="R25" s="403">
        <f t="shared" si="3"/>
        <v>0</v>
      </c>
      <c r="S25" s="403">
        <f t="shared" si="3"/>
        <v>0</v>
      </c>
      <c r="T25" s="403">
        <f t="shared" si="0"/>
        <v>636480</v>
      </c>
      <c r="U25" s="391"/>
    </row>
    <row r="26" spans="1:21" ht="21" customHeight="1">
      <c r="A26" s="363"/>
      <c r="B26" s="385"/>
      <c r="C26" s="386"/>
      <c r="D26" s="233"/>
      <c r="E26" s="305"/>
      <c r="F26" s="303" t="s">
        <v>189</v>
      </c>
      <c r="G26" s="404">
        <f>SUM(G28,G30,G32,G33)</f>
        <v>0</v>
      </c>
      <c r="H26" s="297">
        <f aca="true" t="shared" si="4" ref="H26:S26">SUM(H28,H30,H32,H33)</f>
        <v>231900</v>
      </c>
      <c r="I26" s="297">
        <f t="shared" si="4"/>
        <v>0</v>
      </c>
      <c r="J26" s="297">
        <f t="shared" si="4"/>
        <v>0</v>
      </c>
      <c r="K26" s="297">
        <f t="shared" si="4"/>
        <v>362715</v>
      </c>
      <c r="L26" s="297">
        <f t="shared" si="4"/>
        <v>0</v>
      </c>
      <c r="M26" s="297">
        <f t="shared" si="4"/>
        <v>41865</v>
      </c>
      <c r="N26" s="297">
        <f t="shared" si="4"/>
        <v>0</v>
      </c>
      <c r="O26" s="297">
        <f t="shared" si="4"/>
        <v>0</v>
      </c>
      <c r="P26" s="297">
        <f t="shared" si="4"/>
        <v>0</v>
      </c>
      <c r="Q26" s="297">
        <f t="shared" si="4"/>
        <v>0</v>
      </c>
      <c r="R26" s="297">
        <f t="shared" si="4"/>
        <v>0</v>
      </c>
      <c r="S26" s="297">
        <f t="shared" si="4"/>
        <v>0</v>
      </c>
      <c r="T26" s="297">
        <f t="shared" si="0"/>
        <v>636480</v>
      </c>
      <c r="U26" s="391"/>
    </row>
    <row r="27" spans="1:21" ht="21" customHeight="1">
      <c r="A27" s="363"/>
      <c r="B27" s="385"/>
      <c r="C27" s="386"/>
      <c r="D27" s="233"/>
      <c r="E27" s="233" t="s">
        <v>197</v>
      </c>
      <c r="F27" s="387" t="s">
        <v>188</v>
      </c>
      <c r="G27" s="388"/>
      <c r="H27" s="390">
        <v>0</v>
      </c>
      <c r="I27" s="390"/>
      <c r="J27" s="390">
        <v>0</v>
      </c>
      <c r="K27" s="390">
        <v>362715</v>
      </c>
      <c r="L27" s="390">
        <v>0</v>
      </c>
      <c r="M27" s="390">
        <v>41865</v>
      </c>
      <c r="N27" s="390">
        <v>0</v>
      </c>
      <c r="O27" s="390">
        <v>0</v>
      </c>
      <c r="P27" s="390">
        <v>0</v>
      </c>
      <c r="Q27" s="390">
        <v>0</v>
      </c>
      <c r="R27" s="390">
        <v>0</v>
      </c>
      <c r="S27" s="390">
        <v>0</v>
      </c>
      <c r="T27" s="390">
        <f t="shared" si="0"/>
        <v>404580</v>
      </c>
      <c r="U27" s="391"/>
    </row>
    <row r="28" spans="1:21" ht="21" customHeight="1">
      <c r="A28" s="363"/>
      <c r="B28" s="385"/>
      <c r="C28" s="386"/>
      <c r="D28" s="233"/>
      <c r="E28" s="234" t="s">
        <v>347</v>
      </c>
      <c r="F28" s="393" t="s">
        <v>189</v>
      </c>
      <c r="G28" s="394"/>
      <c r="H28" s="396">
        <v>0</v>
      </c>
      <c r="I28" s="396"/>
      <c r="J28" s="396">
        <v>0</v>
      </c>
      <c r="K28" s="396">
        <v>362715</v>
      </c>
      <c r="L28" s="396">
        <v>0</v>
      </c>
      <c r="M28" s="396">
        <v>41865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0</v>
      </c>
      <c r="T28" s="396">
        <f t="shared" si="0"/>
        <v>404580</v>
      </c>
      <c r="U28" s="391"/>
    </row>
    <row r="29" spans="1:21" ht="21" customHeight="1">
      <c r="A29" s="363"/>
      <c r="B29" s="385"/>
      <c r="C29" s="386"/>
      <c r="D29" s="233"/>
      <c r="E29" s="233" t="s">
        <v>197</v>
      </c>
      <c r="F29" s="387" t="s">
        <v>188</v>
      </c>
      <c r="G29" s="388"/>
      <c r="H29" s="390">
        <v>231900</v>
      </c>
      <c r="I29" s="390">
        <v>0</v>
      </c>
      <c r="J29" s="390">
        <v>0</v>
      </c>
      <c r="K29" s="390">
        <v>0</v>
      </c>
      <c r="L29" s="390">
        <v>0</v>
      </c>
      <c r="M29" s="390"/>
      <c r="N29" s="390">
        <v>0</v>
      </c>
      <c r="O29" s="390">
        <v>0</v>
      </c>
      <c r="P29" s="390">
        <v>0</v>
      </c>
      <c r="Q29" s="390">
        <v>0</v>
      </c>
      <c r="R29" s="390">
        <v>0</v>
      </c>
      <c r="S29" s="390">
        <v>0</v>
      </c>
      <c r="T29" s="390">
        <f t="shared" si="0"/>
        <v>231900</v>
      </c>
      <c r="U29" s="391"/>
    </row>
    <row r="30" spans="1:21" ht="21" customHeight="1">
      <c r="A30" s="363"/>
      <c r="B30" s="385"/>
      <c r="C30" s="386"/>
      <c r="D30" s="233"/>
      <c r="E30" s="234" t="s">
        <v>208</v>
      </c>
      <c r="F30" s="393" t="s">
        <v>189</v>
      </c>
      <c r="G30" s="394"/>
      <c r="H30" s="396">
        <v>231900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0</v>
      </c>
      <c r="T30" s="396">
        <f t="shared" si="0"/>
        <v>231900</v>
      </c>
      <c r="U30" s="391"/>
    </row>
    <row r="31" spans="1:21" ht="21" customHeight="1">
      <c r="A31" s="363"/>
      <c r="B31" s="385"/>
      <c r="C31" s="386"/>
      <c r="D31" s="233"/>
      <c r="E31" s="231" t="s">
        <v>397</v>
      </c>
      <c r="F31" s="387" t="s">
        <v>188</v>
      </c>
      <c r="G31" s="388">
        <v>0</v>
      </c>
      <c r="H31" s="390">
        <v>0</v>
      </c>
      <c r="I31" s="390">
        <v>0</v>
      </c>
      <c r="J31" s="390">
        <v>0</v>
      </c>
      <c r="K31" s="390">
        <v>0</v>
      </c>
      <c r="L31" s="390">
        <v>0</v>
      </c>
      <c r="M31" s="390">
        <v>0</v>
      </c>
      <c r="N31" s="390">
        <v>0</v>
      </c>
      <c r="O31" s="390">
        <v>0</v>
      </c>
      <c r="P31" s="390">
        <v>0</v>
      </c>
      <c r="Q31" s="390">
        <v>0</v>
      </c>
      <c r="R31" s="390">
        <v>0</v>
      </c>
      <c r="S31" s="390">
        <v>0</v>
      </c>
      <c r="T31" s="390">
        <f t="shared" si="0"/>
        <v>0</v>
      </c>
      <c r="U31" s="391"/>
    </row>
    <row r="32" spans="1:21" ht="21" customHeight="1">
      <c r="A32" s="363"/>
      <c r="B32" s="385"/>
      <c r="C32" s="386"/>
      <c r="D32" s="233"/>
      <c r="E32" s="282" t="s">
        <v>401</v>
      </c>
      <c r="F32" s="393" t="s">
        <v>189</v>
      </c>
      <c r="G32" s="394">
        <v>0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f t="shared" si="0"/>
        <v>0</v>
      </c>
      <c r="U32" s="391"/>
    </row>
    <row r="33" spans="1:21" ht="21" customHeight="1">
      <c r="A33" s="363"/>
      <c r="B33" s="385"/>
      <c r="C33" s="386"/>
      <c r="D33" s="392"/>
      <c r="E33" s="392" t="s">
        <v>172</v>
      </c>
      <c r="F33" s="393" t="s">
        <v>189</v>
      </c>
      <c r="G33" s="394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f t="shared" si="0"/>
        <v>0</v>
      </c>
      <c r="U33" s="391"/>
    </row>
    <row r="34" spans="1:21" ht="21" customHeight="1">
      <c r="A34" s="363"/>
      <c r="B34" s="385"/>
      <c r="C34" s="386"/>
      <c r="D34" s="301" t="s">
        <v>187</v>
      </c>
      <c r="E34" s="233"/>
      <c r="F34" s="302" t="s">
        <v>188</v>
      </c>
      <c r="G34" s="402">
        <f>SUM(G36,G38,)</f>
        <v>471922</v>
      </c>
      <c r="H34" s="403">
        <f aca="true" t="shared" si="5" ref="H34:S34">SUM(H36,H38,)</f>
        <v>68544</v>
      </c>
      <c r="I34" s="403">
        <f t="shared" si="5"/>
        <v>537724</v>
      </c>
      <c r="J34" s="403">
        <f t="shared" si="5"/>
        <v>0</v>
      </c>
      <c r="K34" s="403">
        <f t="shared" si="5"/>
        <v>38301</v>
      </c>
      <c r="L34" s="403">
        <f t="shared" si="5"/>
        <v>211367</v>
      </c>
      <c r="M34" s="403">
        <f t="shared" si="5"/>
        <v>0</v>
      </c>
      <c r="N34" s="403">
        <f t="shared" si="5"/>
        <v>74108</v>
      </c>
      <c r="O34" s="403">
        <f t="shared" si="5"/>
        <v>129757</v>
      </c>
      <c r="P34" s="403">
        <f t="shared" si="5"/>
        <v>6769</v>
      </c>
      <c r="Q34" s="403">
        <f t="shared" si="5"/>
        <v>20227</v>
      </c>
      <c r="R34" s="403">
        <f t="shared" si="5"/>
        <v>19406</v>
      </c>
      <c r="S34" s="403">
        <f t="shared" si="5"/>
        <v>218927</v>
      </c>
      <c r="T34" s="403">
        <f t="shared" si="0"/>
        <v>1797052</v>
      </c>
      <c r="U34" s="391"/>
    </row>
    <row r="35" spans="1:21" ht="21" customHeight="1">
      <c r="A35" s="363"/>
      <c r="B35" s="385"/>
      <c r="C35" s="386"/>
      <c r="D35" s="233"/>
      <c r="E35" s="392"/>
      <c r="F35" s="303" t="s">
        <v>189</v>
      </c>
      <c r="G35" s="405">
        <f>SUM(G37,G39,G40)</f>
        <v>471922</v>
      </c>
      <c r="H35" s="406">
        <f aca="true" t="shared" si="6" ref="H35:S35">SUM(H37,H39,H40)</f>
        <v>133024</v>
      </c>
      <c r="I35" s="406">
        <f t="shared" si="6"/>
        <v>479168</v>
      </c>
      <c r="J35" s="406">
        <f t="shared" si="6"/>
        <v>0</v>
      </c>
      <c r="K35" s="406">
        <f>SUM(K37,K39,K40)</f>
        <v>50342</v>
      </c>
      <c r="L35" s="406">
        <f t="shared" si="6"/>
        <v>211367</v>
      </c>
      <c r="M35" s="406">
        <f t="shared" si="6"/>
        <v>0</v>
      </c>
      <c r="N35" s="406">
        <f t="shared" si="6"/>
        <v>133695</v>
      </c>
      <c r="O35" s="406">
        <f t="shared" si="6"/>
        <v>129757</v>
      </c>
      <c r="P35" s="406">
        <f t="shared" si="6"/>
        <v>11962</v>
      </c>
      <c r="Q35" s="406">
        <f t="shared" si="6"/>
        <v>20227</v>
      </c>
      <c r="R35" s="407">
        <f t="shared" si="6"/>
        <v>23487</v>
      </c>
      <c r="S35" s="408">
        <f t="shared" si="6"/>
        <v>143395</v>
      </c>
      <c r="T35" s="297">
        <f t="shared" si="0"/>
        <v>1808346</v>
      </c>
      <c r="U35" s="391"/>
    </row>
    <row r="36" spans="1:21" ht="21" customHeight="1">
      <c r="A36" s="363"/>
      <c r="B36" s="385"/>
      <c r="C36" s="386"/>
      <c r="D36" s="233"/>
      <c r="E36" s="233" t="s">
        <v>197</v>
      </c>
      <c r="F36" s="387" t="s">
        <v>188</v>
      </c>
      <c r="G36" s="388">
        <v>471922</v>
      </c>
      <c r="H36" s="390">
        <v>43544</v>
      </c>
      <c r="I36" s="390">
        <v>466668</v>
      </c>
      <c r="J36" s="390">
        <v>0</v>
      </c>
      <c r="K36" s="390">
        <v>37732</v>
      </c>
      <c r="L36" s="390">
        <v>211367</v>
      </c>
      <c r="M36" s="390">
        <v>0</v>
      </c>
      <c r="N36" s="390">
        <v>72920</v>
      </c>
      <c r="O36" s="390">
        <v>129757</v>
      </c>
      <c r="P36" s="390">
        <v>6769</v>
      </c>
      <c r="Q36" s="390">
        <v>18509</v>
      </c>
      <c r="R36" s="390">
        <v>15325</v>
      </c>
      <c r="S36" s="390">
        <v>143395</v>
      </c>
      <c r="T36" s="390">
        <f t="shared" si="0"/>
        <v>1617908</v>
      </c>
      <c r="U36" s="391"/>
    </row>
    <row r="37" spans="1:21" ht="21" customHeight="1">
      <c r="A37" s="363"/>
      <c r="B37" s="385"/>
      <c r="C37" s="386"/>
      <c r="D37" s="233"/>
      <c r="E37" s="234" t="s">
        <v>347</v>
      </c>
      <c r="F37" s="393" t="s">
        <v>189</v>
      </c>
      <c r="G37" s="394">
        <v>471922</v>
      </c>
      <c r="H37" s="396">
        <v>43544</v>
      </c>
      <c r="I37" s="396">
        <v>466668</v>
      </c>
      <c r="J37" s="396">
        <v>0</v>
      </c>
      <c r="K37" s="396">
        <v>37732</v>
      </c>
      <c r="L37" s="396">
        <v>211367</v>
      </c>
      <c r="M37" s="396">
        <v>0</v>
      </c>
      <c r="N37" s="396">
        <v>132038</v>
      </c>
      <c r="O37" s="396">
        <v>129757</v>
      </c>
      <c r="P37" s="396">
        <v>11962</v>
      </c>
      <c r="Q37" s="396">
        <v>18509</v>
      </c>
      <c r="R37" s="396">
        <v>15325</v>
      </c>
      <c r="S37" s="396">
        <v>143395</v>
      </c>
      <c r="T37" s="396">
        <f t="shared" si="0"/>
        <v>1682219</v>
      </c>
      <c r="U37" s="391"/>
    </row>
    <row r="38" spans="1:21" ht="21" customHeight="1">
      <c r="A38" s="363"/>
      <c r="B38" s="385"/>
      <c r="C38" s="386"/>
      <c r="D38" s="233"/>
      <c r="E38" s="233" t="s">
        <v>197</v>
      </c>
      <c r="F38" s="387" t="s">
        <v>188</v>
      </c>
      <c r="G38" s="388">
        <v>0</v>
      </c>
      <c r="H38" s="390">
        <v>25000</v>
      </c>
      <c r="I38" s="390">
        <v>71056</v>
      </c>
      <c r="J38" s="390">
        <v>0</v>
      </c>
      <c r="K38" s="390">
        <v>569</v>
      </c>
      <c r="L38" s="390">
        <v>0</v>
      </c>
      <c r="M38" s="390">
        <v>0</v>
      </c>
      <c r="N38" s="390">
        <v>1188</v>
      </c>
      <c r="O38" s="390"/>
      <c r="P38" s="390">
        <v>0</v>
      </c>
      <c r="Q38" s="390">
        <v>1718</v>
      </c>
      <c r="R38" s="390">
        <v>4081</v>
      </c>
      <c r="S38" s="390">
        <v>75532</v>
      </c>
      <c r="T38" s="390">
        <f t="shared" si="0"/>
        <v>179144</v>
      </c>
      <c r="U38" s="391"/>
    </row>
    <row r="39" spans="1:21" ht="21" customHeight="1">
      <c r="A39" s="363"/>
      <c r="B39" s="385"/>
      <c r="C39" s="386"/>
      <c r="D39" s="233"/>
      <c r="E39" s="234" t="s">
        <v>208</v>
      </c>
      <c r="F39" s="393" t="s">
        <v>189</v>
      </c>
      <c r="G39" s="394">
        <v>0</v>
      </c>
      <c r="H39" s="396">
        <v>25000</v>
      </c>
      <c r="I39" s="396">
        <v>12500</v>
      </c>
      <c r="J39" s="396">
        <v>0</v>
      </c>
      <c r="K39" s="396">
        <v>569</v>
      </c>
      <c r="L39" s="396">
        <v>0</v>
      </c>
      <c r="M39" s="396">
        <v>0</v>
      </c>
      <c r="N39" s="396">
        <v>1657</v>
      </c>
      <c r="O39" s="396"/>
      <c r="P39" s="396">
        <v>0</v>
      </c>
      <c r="Q39" s="396">
        <v>1718</v>
      </c>
      <c r="R39" s="396">
        <v>8162</v>
      </c>
      <c r="S39" s="396">
        <v>0</v>
      </c>
      <c r="T39" s="396">
        <f t="shared" si="0"/>
        <v>49606</v>
      </c>
      <c r="U39" s="391"/>
    </row>
    <row r="40" spans="1:21" ht="21" customHeight="1">
      <c r="A40" s="363"/>
      <c r="B40" s="385"/>
      <c r="C40" s="386"/>
      <c r="D40" s="392"/>
      <c r="E40" s="392" t="s">
        <v>172</v>
      </c>
      <c r="F40" s="393" t="s">
        <v>189</v>
      </c>
      <c r="G40" s="394">
        <v>0</v>
      </c>
      <c r="H40" s="396">
        <v>64480</v>
      </c>
      <c r="I40" s="396">
        <v>0</v>
      </c>
      <c r="J40" s="396">
        <v>0</v>
      </c>
      <c r="K40" s="396">
        <v>12041</v>
      </c>
      <c r="L40" s="396"/>
      <c r="M40" s="396">
        <v>0</v>
      </c>
      <c r="N40" s="396">
        <v>0</v>
      </c>
      <c r="O40" s="396"/>
      <c r="P40" s="396">
        <v>0</v>
      </c>
      <c r="Q40" s="396">
        <v>0</v>
      </c>
      <c r="R40" s="396">
        <v>0</v>
      </c>
      <c r="S40" s="396">
        <v>0</v>
      </c>
      <c r="T40" s="396">
        <f t="shared" si="0"/>
        <v>76521</v>
      </c>
      <c r="U40" s="391"/>
    </row>
    <row r="41" spans="1:21" ht="21" customHeight="1">
      <c r="A41" s="363"/>
      <c r="B41" s="385"/>
      <c r="C41" s="386"/>
      <c r="D41" s="301" t="s">
        <v>193</v>
      </c>
      <c r="E41" s="233"/>
      <c r="F41" s="302" t="s">
        <v>188</v>
      </c>
      <c r="G41" s="388">
        <f>SUM(G43)</f>
        <v>0</v>
      </c>
      <c r="H41" s="390">
        <f aca="true" t="shared" si="7" ref="H41:S41">SUM(H43)</f>
        <v>0</v>
      </c>
      <c r="I41" s="390">
        <f t="shared" si="7"/>
        <v>0</v>
      </c>
      <c r="J41" s="390">
        <f t="shared" si="7"/>
        <v>0</v>
      </c>
      <c r="K41" s="390">
        <f t="shared" si="7"/>
        <v>0</v>
      </c>
      <c r="L41" s="390">
        <f t="shared" si="7"/>
        <v>0</v>
      </c>
      <c r="M41" s="390">
        <f t="shared" si="7"/>
        <v>0</v>
      </c>
      <c r="N41" s="390">
        <f t="shared" si="7"/>
        <v>0</v>
      </c>
      <c r="O41" s="390">
        <f t="shared" si="7"/>
        <v>0</v>
      </c>
      <c r="P41" s="390">
        <f t="shared" si="7"/>
        <v>0</v>
      </c>
      <c r="Q41" s="390">
        <f t="shared" si="7"/>
        <v>0</v>
      </c>
      <c r="R41" s="390">
        <f t="shared" si="7"/>
        <v>0</v>
      </c>
      <c r="S41" s="390">
        <f t="shared" si="7"/>
        <v>0</v>
      </c>
      <c r="T41" s="390">
        <f t="shared" si="0"/>
        <v>0</v>
      </c>
      <c r="U41" s="391"/>
    </row>
    <row r="42" spans="1:21" ht="21" customHeight="1">
      <c r="A42" s="363"/>
      <c r="B42" s="385"/>
      <c r="C42" s="386"/>
      <c r="D42" s="233"/>
      <c r="E42" s="392"/>
      <c r="F42" s="303" t="s">
        <v>189</v>
      </c>
      <c r="G42" s="394">
        <f>SUM(G44,G45)</f>
        <v>0</v>
      </c>
      <c r="H42" s="396">
        <f aca="true" t="shared" si="8" ref="H42:S42">SUM(H44,H45)</f>
        <v>0</v>
      </c>
      <c r="I42" s="396">
        <f t="shared" si="8"/>
        <v>0</v>
      </c>
      <c r="J42" s="396">
        <f t="shared" si="8"/>
        <v>0</v>
      </c>
      <c r="K42" s="396">
        <f t="shared" si="8"/>
        <v>100000</v>
      </c>
      <c r="L42" s="396">
        <f t="shared" si="8"/>
        <v>0</v>
      </c>
      <c r="M42" s="396">
        <f t="shared" si="8"/>
        <v>0</v>
      </c>
      <c r="N42" s="396">
        <f t="shared" si="8"/>
        <v>50526</v>
      </c>
      <c r="O42" s="396">
        <f t="shared" si="8"/>
        <v>0</v>
      </c>
      <c r="P42" s="396">
        <f t="shared" si="8"/>
        <v>0</v>
      </c>
      <c r="Q42" s="396">
        <f t="shared" si="8"/>
        <v>0</v>
      </c>
      <c r="R42" s="396">
        <f t="shared" si="8"/>
        <v>0</v>
      </c>
      <c r="S42" s="396">
        <f t="shared" si="8"/>
        <v>0</v>
      </c>
      <c r="T42" s="396">
        <f t="shared" si="0"/>
        <v>150526</v>
      </c>
      <c r="U42" s="391"/>
    </row>
    <row r="43" spans="1:21" ht="21" customHeight="1">
      <c r="A43" s="363"/>
      <c r="B43" s="385"/>
      <c r="C43" s="386"/>
      <c r="D43" s="233"/>
      <c r="E43" s="233" t="s">
        <v>196</v>
      </c>
      <c r="F43" s="387" t="s">
        <v>188</v>
      </c>
      <c r="G43" s="388">
        <v>0</v>
      </c>
      <c r="H43" s="390">
        <v>0</v>
      </c>
      <c r="I43" s="390">
        <v>0</v>
      </c>
      <c r="J43" s="390">
        <v>0</v>
      </c>
      <c r="K43" s="390">
        <v>0</v>
      </c>
      <c r="L43" s="390">
        <v>0</v>
      </c>
      <c r="M43" s="390">
        <v>0</v>
      </c>
      <c r="N43" s="390">
        <v>0</v>
      </c>
      <c r="O43" s="390">
        <v>0</v>
      </c>
      <c r="P43" s="390">
        <v>0</v>
      </c>
      <c r="Q43" s="390">
        <v>0</v>
      </c>
      <c r="R43" s="390">
        <v>0</v>
      </c>
      <c r="S43" s="390">
        <v>0</v>
      </c>
      <c r="T43" s="390">
        <f t="shared" si="0"/>
        <v>0</v>
      </c>
      <c r="U43" s="391"/>
    </row>
    <row r="44" spans="1:21" ht="21" customHeight="1">
      <c r="A44" s="363"/>
      <c r="B44" s="385"/>
      <c r="C44" s="386"/>
      <c r="D44" s="233"/>
      <c r="E44" s="392"/>
      <c r="F44" s="393" t="s">
        <v>189</v>
      </c>
      <c r="G44" s="394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f t="shared" si="0"/>
        <v>0</v>
      </c>
      <c r="U44" s="391"/>
    </row>
    <row r="45" spans="1:21" ht="21" customHeight="1">
      <c r="A45" s="363"/>
      <c r="B45" s="397"/>
      <c r="C45" s="392"/>
      <c r="D45" s="392"/>
      <c r="E45" s="392" t="s">
        <v>172</v>
      </c>
      <c r="F45" s="393" t="s">
        <v>189</v>
      </c>
      <c r="G45" s="394">
        <v>0</v>
      </c>
      <c r="H45" s="396"/>
      <c r="I45" s="396">
        <v>0</v>
      </c>
      <c r="J45" s="396">
        <v>0</v>
      </c>
      <c r="K45" s="396">
        <v>100000</v>
      </c>
      <c r="L45" s="396">
        <v>0</v>
      </c>
      <c r="M45" s="396">
        <v>0</v>
      </c>
      <c r="N45" s="396">
        <v>50526</v>
      </c>
      <c r="O45" s="396">
        <v>0</v>
      </c>
      <c r="P45" s="396">
        <v>0</v>
      </c>
      <c r="Q45" s="396">
        <v>0</v>
      </c>
      <c r="R45" s="396">
        <v>0</v>
      </c>
      <c r="S45" s="396">
        <v>0</v>
      </c>
      <c r="T45" s="396">
        <f t="shared" si="0"/>
        <v>150526</v>
      </c>
      <c r="U45" s="391"/>
    </row>
    <row r="46" spans="1:21" ht="21" customHeight="1">
      <c r="A46" s="363"/>
      <c r="B46" s="304" t="s">
        <v>209</v>
      </c>
      <c r="C46" s="386"/>
      <c r="D46" s="233"/>
      <c r="E46" s="233"/>
      <c r="F46" s="302" t="s">
        <v>188</v>
      </c>
      <c r="G46" s="402">
        <f>SUM('07繰入金(1)'!G11,'07繰入金(1)'!G19,'07繰入金(1)'!G38,'08繰入金(2)'!G19,'08繰入金(2)'!G25,'08繰入金(2)'!G34,'08繰入金(2)'!G41)</f>
        <v>1240523</v>
      </c>
      <c r="H46" s="403">
        <f>SUM('07繰入金(1)'!H11,'07繰入金(1)'!H19,'07繰入金(1)'!H38,'08繰入金(2)'!H19,'08繰入金(2)'!H25,'08繰入金(2)'!H34,'08繰入金(2)'!H41)</f>
        <v>811237</v>
      </c>
      <c r="I46" s="403">
        <f>SUM('07繰入金(1)'!I11,'07繰入金(1)'!I19,'07繰入金(1)'!I38,'08繰入金(2)'!I19,'08繰入金(2)'!I25,'08繰入金(2)'!I34,'08繰入金(2)'!I41)</f>
        <v>1077768</v>
      </c>
      <c r="J46" s="403">
        <f>SUM('07繰入金(1)'!J11,'07繰入金(1)'!J19,'07繰入金(1)'!J38,'08繰入金(2)'!J19,'08繰入金(2)'!J25,'08繰入金(2)'!J34,'08繰入金(2)'!J41)</f>
        <v>0</v>
      </c>
      <c r="K46" s="403">
        <f>SUM('07繰入金(1)'!K11,'07繰入金(1)'!K19,'07繰入金(1)'!K38,'08繰入金(2)'!K19,'08繰入金(2)'!K25,'08繰入金(2)'!K34,'08繰入金(2)'!K41)</f>
        <v>1307639</v>
      </c>
      <c r="L46" s="403">
        <f>SUM('07繰入金(1)'!L11,'07繰入金(1)'!L19,'07繰入金(1)'!L38,'08繰入金(2)'!L19,'08繰入金(2)'!L25,'08繰入金(2)'!L34,'08繰入金(2)'!L41)</f>
        <v>416111</v>
      </c>
      <c r="M46" s="403">
        <f>SUM('07繰入金(1)'!M11,'07繰入金(1)'!M19,'07繰入金(1)'!M38,'08繰入金(2)'!M19,'08繰入金(2)'!M25,'08繰入金(2)'!M34,'08繰入金(2)'!M41)</f>
        <v>247108</v>
      </c>
      <c r="N46" s="403">
        <f>SUM('07繰入金(1)'!N11,'07繰入金(1)'!N19,'07繰入金(1)'!N38,'08繰入金(2)'!N19,'08繰入金(2)'!N25,'08繰入金(2)'!N34,'08繰入金(2)'!N41)</f>
        <v>353598</v>
      </c>
      <c r="O46" s="403">
        <f>SUM('07繰入金(1)'!O11,'07繰入金(1)'!O19,'07繰入金(1)'!O38,'08繰入金(2)'!O19,'08繰入金(2)'!O25,'08繰入金(2)'!O34,'08繰入金(2)'!O41)</f>
        <v>437434</v>
      </c>
      <c r="P46" s="403">
        <f>SUM('07繰入金(1)'!P11,'07繰入金(1)'!P19,'07繰入金(1)'!P38,'08繰入金(2)'!P19,'08繰入金(2)'!P25,'08繰入金(2)'!P34,'08繰入金(2)'!P41)</f>
        <v>8023</v>
      </c>
      <c r="Q46" s="403">
        <f>SUM('07繰入金(1)'!Q11,'07繰入金(1)'!Q19,'07繰入金(1)'!Q38,'08繰入金(2)'!Q19,'08繰入金(2)'!Q25,'08繰入金(2)'!Q34,'08繰入金(2)'!Q41)</f>
        <v>74049</v>
      </c>
      <c r="R46" s="403">
        <f>SUM('07繰入金(1)'!R11,'07繰入金(1)'!R19,'07繰入金(1)'!R38,'08繰入金(2)'!R19,'08繰入金(2)'!R25,'08繰入金(2)'!R34,'08繰入金(2)'!R41)</f>
        <v>235919</v>
      </c>
      <c r="S46" s="403">
        <f>SUM('07繰入金(1)'!S11,'07繰入金(1)'!S19,'07繰入金(1)'!S38,'08繰入金(2)'!S19,'08繰入金(2)'!S25,'08繰入金(2)'!S34,'08繰入金(2)'!S41)</f>
        <v>521847</v>
      </c>
      <c r="T46" s="403">
        <f t="shared" si="0"/>
        <v>6731256</v>
      </c>
      <c r="U46" s="391"/>
    </row>
    <row r="47" spans="1:21" ht="21" customHeight="1">
      <c r="A47" s="363"/>
      <c r="B47" s="397"/>
      <c r="C47" s="392"/>
      <c r="D47" s="392"/>
      <c r="E47" s="392"/>
      <c r="F47" s="303" t="s">
        <v>189</v>
      </c>
      <c r="G47" s="404">
        <f>SUM('07繰入金(1)'!G12,'07繰入金(1)'!G20,'07繰入金(1)'!G39,'08繰入金(2)'!G20,'08繰入金(2)'!G26,'08繰入金(2)'!G35,'08繰入金(2)'!G42)</f>
        <v>1127637</v>
      </c>
      <c r="H47" s="297">
        <f>SUM('07繰入金(1)'!H12,'07繰入金(1)'!H20,'07繰入金(1)'!H39,'08繰入金(2)'!H20,'08繰入金(2)'!H26,'08繰入金(2)'!H35,'08繰入金(2)'!H42)</f>
        <v>1410086</v>
      </c>
      <c r="I47" s="297">
        <f>SUM('07繰入金(1)'!I12,'07繰入金(1)'!I20,'07繰入金(1)'!I39,'08繰入金(2)'!I20,'08繰入金(2)'!I26,'08繰入金(2)'!I35,'08繰入金(2)'!I42)</f>
        <v>954977</v>
      </c>
      <c r="J47" s="297">
        <f>SUM('07繰入金(1)'!J12,'07繰入金(1)'!J20,'07繰入金(1)'!J39,'08繰入金(2)'!J20,'08繰入金(2)'!J26,'08繰入金(2)'!J35,'08繰入金(2)'!J42)</f>
        <v>0</v>
      </c>
      <c r="K47" s="297">
        <f>SUM('07繰入金(1)'!K12,'07繰入金(1)'!K20,'07繰入金(1)'!K39,'08繰入金(2)'!K20,'08繰入金(2)'!K26,'08繰入金(2)'!K35,'08繰入金(2)'!K42)</f>
        <v>1313975</v>
      </c>
      <c r="L47" s="297">
        <f>SUM('07繰入金(1)'!L12,'07繰入金(1)'!L20,'07繰入金(1)'!L39,'08繰入金(2)'!L20,'08繰入金(2)'!L26,'08繰入金(2)'!L35,'08繰入金(2)'!L42)</f>
        <v>480000</v>
      </c>
      <c r="M47" s="297">
        <f>SUM('07繰入金(1)'!M12,'07繰入金(1)'!M20,'07繰入金(1)'!M39,'08繰入金(2)'!M20,'08繰入金(2)'!M26,'08繰入金(2)'!M35,'08繰入金(2)'!M42)</f>
        <v>272219</v>
      </c>
      <c r="N47" s="297">
        <f>SUM('07繰入金(1)'!N12,'07繰入金(1)'!N20,'07繰入金(1)'!N39,'08繰入金(2)'!N20,'08繰入金(2)'!N26,'08繰入金(2)'!N35,'08繰入金(2)'!N42)</f>
        <v>646337</v>
      </c>
      <c r="O47" s="297">
        <f>SUM('07繰入金(1)'!O12,'07繰入金(1)'!O20,'07繰入金(1)'!O39,'08繰入金(2)'!O20,'08繰入金(2)'!O26,'08繰入金(2)'!O35,'08繰入金(2)'!O42)</f>
        <v>624619</v>
      </c>
      <c r="P47" s="297">
        <f>SUM('07繰入金(1)'!P12,'07繰入金(1)'!P20,'07繰入金(1)'!P39,'08繰入金(2)'!P20,'08繰入金(2)'!P26,'08繰入金(2)'!P35,'08繰入金(2)'!P42)</f>
        <v>13964</v>
      </c>
      <c r="Q47" s="297">
        <f>SUM('07繰入金(1)'!Q12,'07繰入金(1)'!Q20,'07繰入金(1)'!Q39,'08繰入金(2)'!Q20,'08繰入金(2)'!Q26,'08繰入金(2)'!Q35,'08繰入金(2)'!Q42)</f>
        <v>95974</v>
      </c>
      <c r="R47" s="297">
        <f>SUM('07繰入金(1)'!R12,'07繰入金(1)'!R20,'07繰入金(1)'!R39,'08繰入金(2)'!R20,'08繰入金(2)'!R26,'08繰入金(2)'!R35,'08繰入金(2)'!R42)</f>
        <v>240000</v>
      </c>
      <c r="S47" s="297">
        <f>SUM('07繰入金(1)'!S12,'07繰入金(1)'!S20,'07繰入金(1)'!S39,'08繰入金(2)'!S20,'08繰入金(2)'!S26,'08繰入金(2)'!S35,'08繰入金(2)'!S42)</f>
        <v>406650</v>
      </c>
      <c r="T47" s="297">
        <f t="shared" si="0"/>
        <v>7586438</v>
      </c>
      <c r="U47" s="391"/>
    </row>
    <row r="48" spans="1:21" ht="21" customHeight="1">
      <c r="A48" s="363"/>
      <c r="B48" s="235"/>
      <c r="C48" s="236"/>
      <c r="D48" s="237" t="s">
        <v>411</v>
      </c>
      <c r="E48" s="386"/>
      <c r="F48" s="387" t="s">
        <v>188</v>
      </c>
      <c r="G48" s="409">
        <v>0</v>
      </c>
      <c r="H48" s="401">
        <v>0</v>
      </c>
      <c r="I48" s="401">
        <v>0</v>
      </c>
      <c r="J48" s="401"/>
      <c r="K48" s="401">
        <v>0</v>
      </c>
      <c r="L48" s="401">
        <v>0</v>
      </c>
      <c r="M48" s="401">
        <v>0</v>
      </c>
      <c r="N48" s="401">
        <v>0</v>
      </c>
      <c r="O48" s="401">
        <v>0</v>
      </c>
      <c r="P48" s="401">
        <v>0</v>
      </c>
      <c r="Q48" s="401">
        <v>0</v>
      </c>
      <c r="R48" s="401">
        <v>0</v>
      </c>
      <c r="S48" s="401">
        <v>0</v>
      </c>
      <c r="T48" s="401">
        <f t="shared" si="0"/>
        <v>0</v>
      </c>
      <c r="U48" s="391"/>
    </row>
    <row r="49" spans="1:21" ht="21" customHeight="1">
      <c r="A49" s="363"/>
      <c r="B49" s="410"/>
      <c r="C49" s="411"/>
      <c r="D49" s="392"/>
      <c r="E49" s="392"/>
      <c r="F49" s="393" t="s">
        <v>189</v>
      </c>
      <c r="G49" s="412">
        <v>0</v>
      </c>
      <c r="H49" s="413">
        <v>0</v>
      </c>
      <c r="I49" s="413">
        <v>0</v>
      </c>
      <c r="J49" s="413">
        <v>0</v>
      </c>
      <c r="K49" s="413">
        <v>0</v>
      </c>
      <c r="L49" s="413">
        <v>0</v>
      </c>
      <c r="M49" s="413">
        <v>0</v>
      </c>
      <c r="N49" s="413">
        <v>0</v>
      </c>
      <c r="O49" s="413"/>
      <c r="P49" s="413">
        <v>0</v>
      </c>
      <c r="Q49" s="413">
        <v>0</v>
      </c>
      <c r="R49" s="413">
        <v>0</v>
      </c>
      <c r="S49" s="413">
        <v>0</v>
      </c>
      <c r="T49" s="414">
        <f t="shared" si="0"/>
        <v>0</v>
      </c>
      <c r="U49" s="391"/>
    </row>
    <row r="50" spans="1:21" ht="21" customHeight="1" thickBot="1">
      <c r="A50" s="363"/>
      <c r="B50" s="307" t="s">
        <v>210</v>
      </c>
      <c r="C50" s="415"/>
      <c r="D50" s="415"/>
      <c r="E50" s="415"/>
      <c r="F50" s="415"/>
      <c r="G50" s="308"/>
      <c r="H50" s="309">
        <v>598849</v>
      </c>
      <c r="I50" s="309"/>
      <c r="J50" s="309"/>
      <c r="K50" s="309">
        <v>114151</v>
      </c>
      <c r="L50" s="309">
        <v>100000</v>
      </c>
      <c r="M50" s="309">
        <v>121256</v>
      </c>
      <c r="N50" s="309">
        <v>292739</v>
      </c>
      <c r="O50" s="309">
        <v>187185</v>
      </c>
      <c r="P50" s="309">
        <v>5941</v>
      </c>
      <c r="Q50" s="309">
        <v>21925</v>
      </c>
      <c r="R50" s="309">
        <v>4081</v>
      </c>
      <c r="S50" s="309"/>
      <c r="T50" s="309">
        <f t="shared" si="0"/>
        <v>1446127</v>
      </c>
      <c r="U50" s="391"/>
    </row>
    <row r="51" spans="7:20" ht="17.25"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</row>
    <row r="52" spans="7:20" ht="17.25"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</row>
    <row r="53" spans="18:20" ht="17.25">
      <c r="R53" s="244"/>
      <c r="S53" s="244"/>
      <c r="T53" s="417"/>
    </row>
    <row r="54" spans="18:20" ht="17.25">
      <c r="R54" s="231"/>
      <c r="S54" s="244"/>
      <c r="T54" s="417"/>
    </row>
    <row r="55" ht="17.25">
      <c r="T55" s="417"/>
    </row>
    <row r="56" ht="17.25">
      <c r="T56" s="417"/>
    </row>
  </sheetData>
  <sheetProtection/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2017-12-28T05:30:27Z</cp:lastPrinted>
  <dcterms:created xsi:type="dcterms:W3CDTF">2000-11-09T07:23:50Z</dcterms:created>
  <dcterms:modified xsi:type="dcterms:W3CDTF">2018-02-07T00:42:58Z</dcterms:modified>
  <cp:category/>
  <cp:version/>
  <cp:contentType/>
  <cp:contentStatus/>
</cp:coreProperties>
</file>