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220" tabRatio="843" activeTab="0"/>
  </bookViews>
  <sheets>
    <sheet name="【様式0】見積書" sheetId="1" r:id="rId1"/>
    <sheet name="【様式1】総費用年度別内訳表" sheetId="2" r:id="rId2"/>
    <sheet name="【様式2】見積額一覧（構築・運用保守）" sheetId="3" r:id="rId3"/>
    <sheet name="【様式3】（明細）システム構築" sheetId="4" r:id="rId4"/>
    <sheet name="【様式4】（明細）運用保守" sheetId="5" r:id="rId5"/>
    <sheet name="【様式5】（明細）物品調達" sheetId="6" r:id="rId6"/>
  </sheets>
  <definedNames>
    <definedName name="_xlfn.SINGLE" hidden="1">#NAME?</definedName>
    <definedName name="_xlnm.Print_Area" localSheetId="0">'【様式0】見積書'!$A$1:$AD$36</definedName>
    <definedName name="_xlnm.Print_Area" localSheetId="1">'【様式1】総費用年度別内訳表'!$A$1:$W$42</definedName>
    <definedName name="_xlnm.Print_Area" localSheetId="2">'【様式2】見積額一覧（構築・運用保守）'!$A$1:$M$36</definedName>
    <definedName name="_xlnm.Print_Area" localSheetId="3">'【様式3】（明細）システム構築'!$A$1:$V$188</definedName>
    <definedName name="_xlnm.Print_Area" localSheetId="4">'【様式4】（明細）運用保守'!$A$1:$V$45</definedName>
    <definedName name="_xlnm.Print_Area" localSheetId="5">'【様式5】（明細）物品調達'!$A$1:$AC$76</definedName>
    <definedName name="_xlnm.Print_Titles" localSheetId="1">'【様式1】総費用年度別内訳表'!$1:$5</definedName>
    <definedName name="_xlnm.Print_Titles" localSheetId="3">'【様式3】（明細）システム構築'!$1:$6</definedName>
    <definedName name="_xlnm.Print_Titles" localSheetId="4">'【様式4】（明細）運用保守'!$1:$6</definedName>
    <definedName name="_xlnm.Print_Titles" localSheetId="5">'【様式5】（明細）物品調達'!$1:$5</definedName>
  </definedNames>
  <calcPr fullCalcOnLoad="1"/>
</workbook>
</file>

<file path=xl/sharedStrings.xml><?xml version="1.0" encoding="utf-8"?>
<sst xmlns="http://schemas.openxmlformats.org/spreadsheetml/2006/main" count="767" uniqueCount="410">
  <si>
    <t>基本設計</t>
  </si>
  <si>
    <t>パッケージ費用</t>
  </si>
  <si>
    <t>金額</t>
  </si>
  <si>
    <t>（単位：円）</t>
  </si>
  <si>
    <t>工数（人月表記）</t>
  </si>
  <si>
    <t>単価：</t>
  </si>
  <si>
    <t>円</t>
  </si>
  <si>
    <t>パッケージ</t>
  </si>
  <si>
    <t>数量</t>
  </si>
  <si>
    <t>-</t>
  </si>
  <si>
    <t>単位</t>
  </si>
  <si>
    <t>小計</t>
  </si>
  <si>
    <t>詳細設計</t>
  </si>
  <si>
    <t>明細資料名</t>
  </si>
  <si>
    <t>割引率
（%）</t>
  </si>
  <si>
    <t>単価</t>
  </si>
  <si>
    <t>ﾗｲｾﾝｽ</t>
  </si>
  <si>
    <t>金額
（年額）</t>
  </si>
  <si>
    <t>ﾗｲｾﾝｽ</t>
  </si>
  <si>
    <t>工数
（人月）</t>
  </si>
  <si>
    <t>サービス利用（ASＰ、SaaS等のシステム利用に係る費用）</t>
  </si>
  <si>
    <t>・業者提示の明細を添付すること</t>
  </si>
  <si>
    <t>常駐ヘルプデスク等</t>
  </si>
  <si>
    <t>回線使用料</t>
  </si>
  <si>
    <t>障害対応</t>
  </si>
  <si>
    <t>問い合わせ対応</t>
  </si>
  <si>
    <t>付帯業務</t>
  </si>
  <si>
    <t>システム運用技術者</t>
  </si>
  <si>
    <t>ﾌﾟﾛｼﾞｪｸﾄﾏﾈｰｼﾞｬ</t>
  </si>
  <si>
    <t>ｼｽﾃﾑｴﾝｼﾞﾆｱ1</t>
  </si>
  <si>
    <t>ｼｽﾃﾑｴﾝｼﾞﾆｱ2</t>
  </si>
  <si>
    <t>ﾌﾟﾛｼﾞｪｸﾄﾏﾈｰｼﾞｬ</t>
  </si>
  <si>
    <t>ｼｽﾃﾑｴﾝｼﾞﾆｱ</t>
  </si>
  <si>
    <t>ｼｽﾃﾑ運用技術者</t>
  </si>
  <si>
    <t>項目</t>
  </si>
  <si>
    <t>備考</t>
  </si>
  <si>
    <t>●基本情報</t>
  </si>
  <si>
    <t>件名</t>
  </si>
  <si>
    <t>1．</t>
  </si>
  <si>
    <t>2．</t>
  </si>
  <si>
    <t>見積事業者名</t>
  </si>
  <si>
    <t>運用保守期間</t>
  </si>
  <si>
    <t>●履行期間</t>
  </si>
  <si>
    <t>●見積額</t>
  </si>
  <si>
    <t>●見積前提</t>
  </si>
  <si>
    <t>金額</t>
  </si>
  <si>
    <t>運用保守委託（5年間）</t>
  </si>
  <si>
    <t>プロジェクトマネージャ</t>
  </si>
  <si>
    <t>プロジェクトマネージャ</t>
  </si>
  <si>
    <t>システムエンジニア1</t>
  </si>
  <si>
    <t>システムエンジニア2</t>
  </si>
  <si>
    <t>プログラマー</t>
  </si>
  <si>
    <t>システムエンジニア</t>
  </si>
  <si>
    <t>システムエンジニア</t>
  </si>
  <si>
    <t>システム管理技術者</t>
  </si>
  <si>
    <t>ｼｽﾃﾑ管理技術者</t>
  </si>
  <si>
    <t>パッケージ費用</t>
  </si>
  <si>
    <t>（単位：円）</t>
  </si>
  <si>
    <t>項目</t>
  </si>
  <si>
    <t>年度展開</t>
  </si>
  <si>
    <t>計</t>
  </si>
  <si>
    <t>備考</t>
  </si>
  <si>
    <t>小計</t>
  </si>
  <si>
    <t>システム運用管理</t>
  </si>
  <si>
    <t>常駐ヘルプデスク等</t>
  </si>
  <si>
    <t>回線使用料</t>
  </si>
  <si>
    <t>合計</t>
  </si>
  <si>
    <t>計（税抜き）</t>
  </si>
  <si>
    <t>契約締結から運用開始までの期間（※1）</t>
  </si>
  <si>
    <t>ﾌﾟﾛｸﾞﾗﾏ-</t>
  </si>
  <si>
    <t>パッケージXXX</t>
  </si>
  <si>
    <t>パッケージXXX  オプションX</t>
  </si>
  <si>
    <t>×××社</t>
  </si>
  <si>
    <t>契約締結から機器納入まで想定される期間（※2）</t>
  </si>
  <si>
    <t>3．</t>
  </si>
  <si>
    <t>ハードウェア／ソフトウェア調達（買い取り）（※3）</t>
  </si>
  <si>
    <t>ハードウェア／ソフトウェア調達（リース）（※4）</t>
  </si>
  <si>
    <t>ハードウェア費用</t>
  </si>
  <si>
    <t>ソフトウェア費用</t>
  </si>
  <si>
    <t>ハードウェア保守費用</t>
  </si>
  <si>
    <t>ソフトウェア保守費用</t>
  </si>
  <si>
    <t>●物品調達費用（リース）</t>
  </si>
  <si>
    <t>品名</t>
  </si>
  <si>
    <t>型名</t>
  </si>
  <si>
    <t>販売価格</t>
  </si>
  <si>
    <t>小計</t>
  </si>
  <si>
    <t>保守期限</t>
  </si>
  <si>
    <t>月額
リース
料率</t>
  </si>
  <si>
    <t>リース料
（月額）</t>
  </si>
  <si>
    <t>リース料
（年額）</t>
  </si>
  <si>
    <t>リース料
（5年間）</t>
  </si>
  <si>
    <t>年間保守料率
（販売価格に対する割合）</t>
  </si>
  <si>
    <t>保守費用
（年額）</t>
  </si>
  <si>
    <t>保守費用
（5年間）</t>
  </si>
  <si>
    <t>Web/APサーバ</t>
  </si>
  <si>
    <t>ハードウェア</t>
  </si>
  <si>
    <t>○○○○サーバ</t>
  </si>
  <si>
    <t>AAA-01</t>
  </si>
  <si>
    <t>基本仕様</t>
  </si>
  <si>
    <t>OS：-</t>
  </si>
  <si>
    <t>CPU：Xeonプロセッサ E5502(1.86GHz)</t>
  </si>
  <si>
    <t>メモリ：2GB</t>
  </si>
  <si>
    <t>HDD：-</t>
  </si>
  <si>
    <t>基本CPU変換機構(Xeon E5520(2.26GHz/8MB))</t>
  </si>
  <si>
    <t>BBB-01</t>
  </si>
  <si>
    <t>Xeonプロセッサ E5520(2.26GHz/8MB)</t>
  </si>
  <si>
    <t>CCC-01</t>
  </si>
  <si>
    <t>拡張RAMモジュール2GB</t>
  </si>
  <si>
    <t>DDD-01</t>
  </si>
  <si>
    <t>基本SASアレイコントローラカード変換機構</t>
  </si>
  <si>
    <t>EEE-01</t>
  </si>
  <si>
    <t>内蔵ハードディスクユニット100GB</t>
  </si>
  <si>
    <t>PPP-01</t>
  </si>
  <si>
    <t>ソフトウェア</t>
  </si>
  <si>
    <t>Microsoft WindowsServer2008 Standard Gov Open License B</t>
  </si>
  <si>
    <t>FFF-01</t>
  </si>
  <si>
    <t>Microsoft WindowsServer2008 Standard ライセンス用メディア</t>
  </si>
  <si>
    <t>GGG-01</t>
  </si>
  <si>
    <t>式</t>
  </si>
  <si>
    <t>SOFTWARE-A ver.3</t>
  </si>
  <si>
    <t>HHH-01</t>
  </si>
  <si>
    <t>SOFTWARE-A ver.3 APW3サーバ追加ライセンス</t>
  </si>
  <si>
    <t>III-01</t>
  </si>
  <si>
    <t>SOFTWARE-B ﾗｲｾﾝｽ</t>
  </si>
  <si>
    <t>JJJ-01</t>
  </si>
  <si>
    <t>DBサーバ</t>
  </si>
  <si>
    <t>KKK-01</t>
  </si>
  <si>
    <t>OS：無し</t>
  </si>
  <si>
    <t>LLL-01</t>
  </si>
  <si>
    <t>MMM-01</t>
  </si>
  <si>
    <t>基本RAMモジュール変換機構 4GB</t>
  </si>
  <si>
    <t>NNN-01</t>
  </si>
  <si>
    <t>拡張RAMモジュール4GB</t>
  </si>
  <si>
    <t>OOO-01</t>
  </si>
  <si>
    <t>QQQ-01</t>
  </si>
  <si>
    <t>SOFTWARE-C-Pro</t>
  </si>
  <si>
    <t>RRR-01</t>
  </si>
  <si>
    <t>SOFTWARE-C-Pro　ｺﾋﾟｰﾗｲｾﾝｽ</t>
  </si>
  <si>
    <t>SSS-01</t>
  </si>
  <si>
    <t>SOFTWARE-D Standard Edition ﾗｲｾﾝｽ</t>
  </si>
  <si>
    <t>TTT-01</t>
  </si>
  <si>
    <t>運用管理サーバ</t>
  </si>
  <si>
    <t>UUU-01</t>
  </si>
  <si>
    <t>VVV-01</t>
  </si>
  <si>
    <t>WWW-01</t>
  </si>
  <si>
    <t>XXX-01</t>
  </si>
  <si>
    <t>YYY-01</t>
  </si>
  <si>
    <t>ZZZ-01</t>
  </si>
  <si>
    <t>SOFTWARE for Windows 20　ﾒﾃﾞｨｱ・ｽﾛｯﾄ</t>
  </si>
  <si>
    <t>AAB-01</t>
  </si>
  <si>
    <t>SOFTWARE for Windows VaultDR Server</t>
  </si>
  <si>
    <t>AAC-01</t>
  </si>
  <si>
    <t>SOFTWARE for Windows 追加5ｸﾗｲｱﾝﾄ</t>
  </si>
  <si>
    <t>AAD-01</t>
  </si>
  <si>
    <t>SOFTWARE for Windows 追加1ｸﾗｲｱﾝﾄ</t>
  </si>
  <si>
    <t>AAE-01</t>
  </si>
  <si>
    <t>ハードウェア小計</t>
  </si>
  <si>
    <t>ソフトウェア小計</t>
  </si>
  <si>
    <t>合計</t>
  </si>
  <si>
    <t>物品調達（買い取り）</t>
  </si>
  <si>
    <t>物品調達（リース）</t>
  </si>
  <si>
    <t>中計</t>
  </si>
  <si>
    <t>物品運用保守委託（買い取り）</t>
  </si>
  <si>
    <t>物品運用保守委託（リース）</t>
  </si>
  <si>
    <t>※リースの場合は、赤枠内も記入</t>
  </si>
  <si>
    <t>xx年9月30日</t>
  </si>
  <si>
    <t>－</t>
  </si>
  <si>
    <t>R4(2022)年度</t>
  </si>
  <si>
    <t>R5(2023)年度</t>
  </si>
  <si>
    <t>R6(2024)年度</t>
  </si>
  <si>
    <t>R7(2025)年度</t>
  </si>
  <si>
    <t>R8(2026)年度</t>
  </si>
  <si>
    <t>R9(2027)年度</t>
  </si>
  <si>
    <t>R10(2028)年度</t>
  </si>
  <si>
    <t>６０か月間（５年間）</t>
  </si>
  <si>
    <t>システム構築</t>
  </si>
  <si>
    <t>システム構築／機能追加・改修</t>
  </si>
  <si>
    <t>システム構築／機能追加・改修（パッケージ構築を含む）</t>
  </si>
  <si>
    <t>計（税込み）税率10%</t>
  </si>
  <si>
    <t>・設計開発・運用保守等委託業務にかかる現地までの交通費、通信連絡費用については、本見積に含まれるものとする</t>
  </si>
  <si>
    <t>・ユーザ教育研修は集合研修形式を想定しており、各拠点で個別に教育研修を行う場合は、見積について別途調整が必要である</t>
  </si>
  <si>
    <t>・見積対象のシステム構成は、○○年○月時点のものであり、販売時期や価格などについては予告なしに変更することがある</t>
  </si>
  <si>
    <t>・見積対象の機器等は、○○年○月時点のものであり、販売時期や価格などについては予告なしに変更することがある</t>
  </si>
  <si>
    <t>●システム構築</t>
  </si>
  <si>
    <t>プロジェクト管理</t>
  </si>
  <si>
    <t>要件定義</t>
  </si>
  <si>
    <t>基本設計・詳細設計</t>
  </si>
  <si>
    <t>プログラム設計・製造・単体テスト</t>
  </si>
  <si>
    <t>結合テスト</t>
  </si>
  <si>
    <t>システムテスト</t>
  </si>
  <si>
    <t>データ移行</t>
  </si>
  <si>
    <t>運用テスト</t>
  </si>
  <si>
    <t>マニュアル作成・操作研修</t>
  </si>
  <si>
    <t>ハードウェア等導入作業</t>
  </si>
  <si>
    <t>基本方針</t>
  </si>
  <si>
    <t>プロジェクト計画書</t>
  </si>
  <si>
    <t>進捗管理</t>
  </si>
  <si>
    <t>コスト管理</t>
  </si>
  <si>
    <t>リスク管理</t>
  </si>
  <si>
    <t>セキュリティ管理</t>
  </si>
  <si>
    <t>品質管理</t>
  </si>
  <si>
    <t>会計処理管理</t>
  </si>
  <si>
    <t>貯蔵品管理</t>
  </si>
  <si>
    <t>企業債管理</t>
  </si>
  <si>
    <t>固定資産管理</t>
  </si>
  <si>
    <t>予算編成支援</t>
  </si>
  <si>
    <t>マスタ管理</t>
  </si>
  <si>
    <t>画面要件</t>
  </si>
  <si>
    <t>帳票要件</t>
  </si>
  <si>
    <t>方式設計</t>
  </si>
  <si>
    <t>検証環境及び研修環境</t>
  </si>
  <si>
    <t>カスタマイズ等開発環境</t>
  </si>
  <si>
    <t>内部処理機能</t>
  </si>
  <si>
    <t>入力処理機能（画面要件）</t>
  </si>
  <si>
    <t>出力処理機能（帳票要件）</t>
  </si>
  <si>
    <t>テスト計画策定</t>
  </si>
  <si>
    <t>テスト環境準備</t>
  </si>
  <si>
    <t>テスト実施</t>
  </si>
  <si>
    <t>テスト結果報告書作成</t>
  </si>
  <si>
    <t>会計処理データ</t>
  </si>
  <si>
    <t>貯蔵品データ</t>
  </si>
  <si>
    <t>企業債データ</t>
  </si>
  <si>
    <t>固定資産データ</t>
  </si>
  <si>
    <t>予算編成データ</t>
  </si>
  <si>
    <t>マスタデータ</t>
  </si>
  <si>
    <t>テスト環境整備</t>
  </si>
  <si>
    <t>テスト支援</t>
  </si>
  <si>
    <t>利用者マニュアル作成</t>
  </si>
  <si>
    <t>職員（一般ユーザー）研修</t>
  </si>
  <si>
    <t>システム運用管理者研修</t>
  </si>
  <si>
    <t>設計</t>
  </si>
  <si>
    <t>設置及び設定</t>
  </si>
  <si>
    <t>研修テキスト作成</t>
  </si>
  <si>
    <t>付帯業務</t>
  </si>
  <si>
    <t>【令和4 (2022) 年度】</t>
  </si>
  <si>
    <t>システム構築＜＜全期間＞＞</t>
  </si>
  <si>
    <t>管理者マニュアル作成</t>
  </si>
  <si>
    <t>摘要：見積根拠・明細資料名など</t>
  </si>
  <si>
    <t>【令和5 (2023) 年度】</t>
  </si>
  <si>
    <t>●運用保守</t>
  </si>
  <si>
    <t>全体管理</t>
  </si>
  <si>
    <t>実施計画策定</t>
  </si>
  <si>
    <t>定例報告会</t>
  </si>
  <si>
    <t>運用支援</t>
  </si>
  <si>
    <t>職員研修</t>
  </si>
  <si>
    <t>問題点・課題対応</t>
  </si>
  <si>
    <t>オンサイト支援</t>
  </si>
  <si>
    <t>ドキュメント改版</t>
  </si>
  <si>
    <t>システム状態確認</t>
  </si>
  <si>
    <t>変更修正対応（軽微なもの）</t>
  </si>
  <si>
    <t>変更リリース管理</t>
  </si>
  <si>
    <t>構成管理</t>
  </si>
  <si>
    <t>サービスレベル管理</t>
  </si>
  <si>
    <t>バックアップ管理</t>
  </si>
  <si>
    <t>保守</t>
  </si>
  <si>
    <t>セキュリティパッチ適用</t>
  </si>
  <si>
    <t>パッケージレベルアップ対応</t>
  </si>
  <si>
    <t>1-1</t>
  </si>
  <si>
    <t>1-2</t>
  </si>
  <si>
    <t>1-3</t>
  </si>
  <si>
    <t>1-4</t>
  </si>
  <si>
    <t>1-5</t>
  </si>
  <si>
    <t>1-6</t>
  </si>
  <si>
    <t>1-7</t>
  </si>
  <si>
    <t>2-1</t>
  </si>
  <si>
    <t>2-2</t>
  </si>
  <si>
    <t>2-3</t>
  </si>
  <si>
    <t>2-4</t>
  </si>
  <si>
    <t>2-5</t>
  </si>
  <si>
    <t>2-6</t>
  </si>
  <si>
    <t>2-7</t>
  </si>
  <si>
    <t>2-8</t>
  </si>
  <si>
    <t>3-1</t>
  </si>
  <si>
    <t>3-2</t>
  </si>
  <si>
    <t>3-3</t>
  </si>
  <si>
    <t>3-4</t>
  </si>
  <si>
    <t>3-5</t>
  </si>
  <si>
    <t>4-1</t>
  </si>
  <si>
    <t>4-2</t>
  </si>
  <si>
    <t>4-3</t>
  </si>
  <si>
    <t>4-4</t>
  </si>
  <si>
    <t>4-5</t>
  </si>
  <si>
    <t>4-6</t>
  </si>
  <si>
    <t>4-7</t>
  </si>
  <si>
    <t>4-8</t>
  </si>
  <si>
    <t>5-1</t>
  </si>
  <si>
    <t>5-2</t>
  </si>
  <si>
    <t>5-3</t>
  </si>
  <si>
    <t>6-1</t>
  </si>
  <si>
    <t>6-2</t>
  </si>
  <si>
    <t>6-3</t>
  </si>
  <si>
    <t>6-4</t>
  </si>
  <si>
    <t>7-1</t>
  </si>
  <si>
    <t>7-2</t>
  </si>
  <si>
    <t>7-3</t>
  </si>
  <si>
    <t>7-4</t>
  </si>
  <si>
    <t>7-5</t>
  </si>
  <si>
    <t>7-6</t>
  </si>
  <si>
    <t>8-1</t>
  </si>
  <si>
    <t>8-2</t>
  </si>
  <si>
    <t>9-1</t>
  </si>
  <si>
    <t>9-2</t>
  </si>
  <si>
    <t>9-3</t>
  </si>
  <si>
    <t>9-4</t>
  </si>
  <si>
    <t>9-5</t>
  </si>
  <si>
    <t>10-1</t>
  </si>
  <si>
    <t>10-2</t>
  </si>
  <si>
    <t>1-1</t>
  </si>
  <si>
    <t>1-2</t>
  </si>
  <si>
    <t>2-1</t>
  </si>
  <si>
    <t>2-2</t>
  </si>
  <si>
    <t>2-9</t>
  </si>
  <si>
    <t>2-10</t>
  </si>
  <si>
    <t>2-11</t>
  </si>
  <si>
    <t>2-12</t>
  </si>
  <si>
    <t>2-13</t>
  </si>
  <si>
    <t>3-1</t>
  </si>
  <si>
    <t>3-2</t>
  </si>
  <si>
    <t>●システム運用保守</t>
  </si>
  <si>
    <t>システム運用保守</t>
  </si>
  <si>
    <t>システム構築</t>
  </si>
  <si>
    <t>システム運用保守</t>
  </si>
  <si>
    <t>運用保守</t>
  </si>
  <si>
    <t>システム運用保守</t>
  </si>
  <si>
    <t>常駐ヘルプデスク等</t>
  </si>
  <si>
    <t>-</t>
  </si>
  <si>
    <t>運用保守</t>
  </si>
  <si>
    <t>【様式4】（明細）運用保守</t>
  </si>
  <si>
    <t>【様式4】（明細）運用保守</t>
  </si>
  <si>
    <t>【様式3】（明細）システム構築</t>
  </si>
  <si>
    <t>サービス利用</t>
  </si>
  <si>
    <t>※1 ：契約締結から、システム設計開発／各種テスト／データ移行／試行運用を経て本番運用を開始するまでの期間</t>
  </si>
  <si>
    <t>※2 ：契約締結から、機器調達を経て機器搬入・設置までの期間</t>
  </si>
  <si>
    <t>※3 ：ハードウェア／ソフトウェアが買い取りの場合</t>
  </si>
  <si>
    <t>※4 ：ハードウェア／ソフトウェアがリースの場合</t>
  </si>
  <si>
    <t>作成日：令和３年２月●日</t>
  </si>
  <si>
    <t>最終更新日：令和３年２月●日</t>
  </si>
  <si>
    <t>xx年3月からリース開始。99年9月末リース終了。</t>
  </si>
  <si>
    <t>希望小売
価格</t>
  </si>
  <si>
    <t>【ＲＦＩ】三重県企業庁財務会計システム構築及び運用保守業務</t>
  </si>
  <si>
    <t>-</t>
  </si>
  <si>
    <t>(a)</t>
  </si>
  <si>
    <t>(b)</t>
  </si>
  <si>
    <t>(c)</t>
  </si>
  <si>
    <t>(d)</t>
  </si>
  <si>
    <t>(e1)</t>
  </si>
  <si>
    <t>(e2)</t>
  </si>
  <si>
    <t>(g1)</t>
  </si>
  <si>
    <t>(g2)</t>
  </si>
  <si>
    <t>(f)</t>
  </si>
  <si>
    <t>(g)</t>
  </si>
  <si>
    <t>(a)</t>
  </si>
  <si>
    <t>(b)</t>
  </si>
  <si>
    <t>(h)</t>
  </si>
  <si>
    <t>(i)</t>
  </si>
  <si>
    <t>(j)</t>
  </si>
  <si>
    <t>(k)</t>
  </si>
  <si>
    <t>(l)</t>
  </si>
  <si>
    <t>(m)</t>
  </si>
  <si>
    <t>(n)</t>
  </si>
  <si>
    <t>(o)</t>
  </si>
  <si>
    <t>(p)</t>
  </si>
  <si>
    <t>(q)</t>
  </si>
  <si>
    <t>(v)</t>
  </si>
  <si>
    <t>(w)</t>
  </si>
  <si>
    <t>(x)</t>
  </si>
  <si>
    <t>(c)</t>
  </si>
  <si>
    <t>(e1)</t>
  </si>
  <si>
    <t>(r)</t>
  </si>
  <si>
    <t>(s)</t>
  </si>
  <si>
    <t>(t)</t>
  </si>
  <si>
    <t>(u)</t>
  </si>
  <si>
    <t>(y)</t>
  </si>
  <si>
    <t>(z)</t>
  </si>
  <si>
    <t>(aa)</t>
  </si>
  <si>
    <t>(d)</t>
  </si>
  <si>
    <t>(e2)</t>
  </si>
  <si>
    <t>(a)+(b)+(d)</t>
  </si>
  <si>
    <t>(a)+(b)+(c)</t>
  </si>
  <si>
    <t>(f)</t>
  </si>
  <si>
    <t>(g)</t>
  </si>
  <si>
    <t>(a)</t>
  </si>
  <si>
    <t>(h)</t>
  </si>
  <si>
    <t>(i)</t>
  </si>
  <si>
    <t>(j)</t>
  </si>
  <si>
    <t>(k)</t>
  </si>
  <si>
    <t>(l)</t>
  </si>
  <si>
    <t>(g)</t>
  </si>
  <si>
    <t>(g1)</t>
  </si>
  <si>
    <t>(g2)</t>
  </si>
  <si>
    <t>(m)</t>
  </si>
  <si>
    <t>(n)</t>
  </si>
  <si>
    <t>(o)</t>
  </si>
  <si>
    <t>(s)</t>
  </si>
  <si>
    <t>(t)</t>
  </si>
  <si>
    <t>(u)</t>
  </si>
  <si>
    <t>(y)</t>
  </si>
  <si>
    <t>(z)</t>
  </si>
  <si>
    <t>(aa)</t>
  </si>
  <si>
    <t>(p)</t>
  </si>
  <si>
    <t>(q)</t>
  </si>
  <si>
    <t>(r)</t>
  </si>
  <si>
    <t>(v)</t>
  </si>
  <si>
    <t>(w)</t>
  </si>
  <si>
    <t>(x)</t>
  </si>
  <si>
    <t>令和4 (2022) 年3月末から令和5 (2023) 年6月末日まで</t>
  </si>
  <si>
    <t>令和5 (2023) 年7月から令和10 (2028) 年6月末日まで</t>
  </si>
  <si>
    <t>１５か月間</t>
  </si>
  <si>
    <t>※求めていませんのでゼロのままとする</t>
  </si>
  <si>
    <t>【想定185帳票】</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</si>
</sst>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_ "/>
    <numFmt numFmtId="186" formatCode="#,##0_);[Red]\(#,##0\)"/>
    <numFmt numFmtId="187" formatCode="0.0%"/>
    <numFmt numFmtId="188" formatCode="yyyy&quot;年&quot;m&quot;月&quot;d&quot;日&quot;;@"/>
    <numFmt numFmtId="189" formatCode="#,##0.0;[Red]\-#,##0.0"/>
    <numFmt numFmtId="190" formatCode="[$-411]ggge&quot;年&quot;m&quot;月&quot;d&quot;日&quot;;@"/>
    <numFmt numFmtId="191" formatCode="&quot;Yes&quot;;&quot;Yes&quot;;&quot;No&quot;"/>
    <numFmt numFmtId="192" formatCode="&quot;True&quot;;&quot;True&quot;;&quot;False&quot;"/>
    <numFmt numFmtId="193" formatCode="&quot;On&quot;;&quot;On&quot;;&quot;Off&quot;"/>
    <numFmt numFmtId="194" formatCode="[$€-2]\ #,##0.00_);[Red]\([$€-2]\ #,##0.00\)"/>
    <numFmt numFmtId="195" formatCode="0.0_ "/>
    <numFmt numFmtId="196" formatCode="General&quot;月数&quot;"/>
    <numFmt numFmtId="197" formatCode="#,##0.00_ "/>
  </numFmts>
  <fonts count="73">
    <font>
      <sz val="11"/>
      <color theme="1"/>
      <name val="ＭＳ Ｐゴシック"/>
      <family val="3"/>
    </font>
    <font>
      <sz val="11"/>
      <color indexed="8"/>
      <name val="ＭＳ Ｐゴシック"/>
      <family val="3"/>
    </font>
    <font>
      <sz val="6"/>
      <name val="ＭＳ Ｐゴシック"/>
      <family val="3"/>
    </font>
    <font>
      <sz val="10"/>
      <name val="ＭＳ 明朝"/>
      <family val="1"/>
    </font>
    <font>
      <sz val="10"/>
      <color indexed="8"/>
      <name val="ＭＳ Ｐゴシック"/>
      <family val="3"/>
    </font>
    <font>
      <sz val="8"/>
      <color indexed="8"/>
      <name val="ＭＳ Ｐゴシック"/>
      <family val="3"/>
    </font>
    <font>
      <b/>
      <sz val="10"/>
      <color indexed="8"/>
      <name val="ＭＳ Ｐゴシック"/>
      <family val="3"/>
    </font>
    <font>
      <sz val="10"/>
      <name val="ＭＳ Ｐゴシック"/>
      <family val="3"/>
    </font>
    <font>
      <sz val="12"/>
      <color indexed="8"/>
      <name val="ＭＳ Ｐゴシック"/>
      <family val="3"/>
    </font>
    <font>
      <sz val="11"/>
      <name val="明朝"/>
      <family val="1"/>
    </font>
    <font>
      <sz val="6"/>
      <name val="明朝"/>
      <family val="1"/>
    </font>
    <font>
      <sz val="9"/>
      <name val="ＭＳ Ｐゴシック"/>
      <family val="3"/>
    </font>
    <font>
      <sz val="11"/>
      <name val="ＭＳ Ｐゴシック"/>
      <family val="3"/>
    </font>
    <font>
      <sz val="9"/>
      <name val="明朝"/>
      <family val="1"/>
    </font>
    <font>
      <sz val="8"/>
      <name val="ＭＳ Ｐゴシック"/>
      <family val="3"/>
    </font>
    <font>
      <sz val="12"/>
      <name val="ＭＳ Ｐゴシック"/>
      <family val="3"/>
    </font>
    <font>
      <b/>
      <u val="single"/>
      <sz val="9"/>
      <name val="ＭＳ Ｐゴシック"/>
      <family val="3"/>
    </font>
    <font>
      <sz val="9"/>
      <color indexed="8"/>
      <name val="Meiryo UI"/>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8"/>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8"/>
      <color indexed="20"/>
      <name val="ＭＳ Ｐゴシック"/>
      <family val="3"/>
    </font>
    <font>
      <sz val="11"/>
      <color indexed="17"/>
      <name val="ＭＳ Ｐゴシック"/>
      <family val="3"/>
    </font>
    <font>
      <sz val="10"/>
      <color indexed="62"/>
      <name val="ＭＳ Ｐゴシック"/>
      <family val="3"/>
    </font>
    <font>
      <sz val="9"/>
      <color indexed="62"/>
      <name val="Meiryo UI"/>
      <family val="3"/>
    </font>
    <font>
      <sz val="9"/>
      <color indexed="62"/>
      <name val="ＭＳ Ｐゴシック"/>
      <family val="3"/>
    </font>
    <font>
      <sz val="12"/>
      <color indexed="62"/>
      <name val="ＭＳ Ｐゴシック"/>
      <family val="3"/>
    </font>
    <font>
      <sz val="10"/>
      <color indexed="30"/>
      <name val="ＭＳ Ｐゴシック"/>
      <family val="3"/>
    </font>
    <font>
      <sz val="12"/>
      <color indexed="30"/>
      <name val="ＭＳ Ｐゴシック"/>
      <family val="3"/>
    </font>
    <font>
      <sz val="11"/>
      <color indexed="30"/>
      <name val="ＭＳ Ｐゴシック"/>
      <family val="3"/>
    </font>
    <font>
      <sz val="10"/>
      <color indexed="9"/>
      <name val="ＭＳ Ｐゴシック"/>
      <family val="3"/>
    </font>
    <font>
      <u val="single"/>
      <sz val="10"/>
      <color indexed="9"/>
      <name val="ＭＳ Ｐゴシック"/>
      <family val="3"/>
    </font>
    <font>
      <sz val="11"/>
      <color indexed="9"/>
      <name val="Calibri"/>
      <family val="2"/>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u val="single"/>
      <sz val="8.8"/>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8.8"/>
      <color theme="11"/>
      <name val="ＭＳ Ｐゴシック"/>
      <family val="3"/>
    </font>
    <font>
      <sz val="11"/>
      <color rgb="FF006100"/>
      <name val="ＭＳ Ｐゴシック"/>
      <family val="3"/>
    </font>
    <font>
      <sz val="10"/>
      <color theme="4" tint="-0.24997000396251678"/>
      <name val="ＭＳ Ｐゴシック"/>
      <family val="3"/>
    </font>
    <font>
      <sz val="11"/>
      <color theme="4" tint="-0.24997000396251678"/>
      <name val="ＭＳ Ｐゴシック"/>
      <family val="3"/>
    </font>
    <font>
      <sz val="9"/>
      <color theme="4" tint="-0.24997000396251678"/>
      <name val="Meiryo UI"/>
      <family val="3"/>
    </font>
    <font>
      <sz val="9"/>
      <color theme="4" tint="-0.24997000396251678"/>
      <name val="ＭＳ Ｐゴシック"/>
      <family val="3"/>
    </font>
    <font>
      <sz val="12"/>
      <color theme="4" tint="-0.24997000396251678"/>
      <name val="ＭＳ Ｐゴシック"/>
      <family val="3"/>
    </font>
    <font>
      <sz val="10"/>
      <color rgb="FF0070C0"/>
      <name val="ＭＳ Ｐゴシック"/>
      <family val="3"/>
    </font>
    <font>
      <sz val="12"/>
      <color rgb="FF0070C0"/>
      <name val="ＭＳ Ｐゴシック"/>
      <family val="3"/>
    </font>
    <font>
      <sz val="11"/>
      <color rgb="FF0070C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3"/>
        <bgColor indexed="64"/>
      </patternFill>
    </fill>
    <fill>
      <patternFill patternType="solid">
        <fgColor theme="3" tint="0.7999799847602844"/>
        <bgColor indexed="64"/>
      </patternFill>
    </fill>
    <fill>
      <patternFill patternType="solid">
        <fgColor theme="0"/>
        <bgColor indexed="64"/>
      </patternFill>
    </fill>
    <fill>
      <patternFill patternType="solid">
        <fgColor theme="2" tint="-0.09996999800205231"/>
        <bgColor indexed="64"/>
      </patternFill>
    </fill>
    <fill>
      <patternFill patternType="solid">
        <fgColor indexed="41"/>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hair"/>
      <top style="thin"/>
      <bottom style="thin"/>
    </border>
    <border>
      <left style="thin"/>
      <right style="hair"/>
      <top style="thin"/>
      <bottom>
        <color indexed="63"/>
      </bottom>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color indexed="63"/>
      </bottom>
    </border>
    <border>
      <left style="thin"/>
      <right style="hair"/>
      <top>
        <color indexed="63"/>
      </top>
      <bottom style="thin"/>
    </border>
    <border>
      <left style="hair"/>
      <right style="thin"/>
      <top>
        <color indexed="63"/>
      </top>
      <bottom style="thin"/>
    </border>
    <border>
      <left style="thin"/>
      <right>
        <color indexed="63"/>
      </right>
      <top>
        <color indexed="63"/>
      </top>
      <bottom style="thin"/>
    </border>
    <border>
      <left style="hair"/>
      <right>
        <color indexed="63"/>
      </right>
      <top style="thin"/>
      <bottom style="thin"/>
    </border>
    <border>
      <left style="hair"/>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hair"/>
    </border>
    <border>
      <left>
        <color indexed="63"/>
      </left>
      <right style="thin"/>
      <top style="hair"/>
      <bottom>
        <color indexed="63"/>
      </bottom>
    </border>
    <border>
      <left>
        <color indexed="63"/>
      </left>
      <right style="thin"/>
      <top style="hair"/>
      <bottom style="hair"/>
    </border>
    <border>
      <left style="thin"/>
      <right>
        <color indexed="63"/>
      </right>
      <top style="double"/>
      <bottom style="thin"/>
    </border>
    <border>
      <left style="thin"/>
      <right>
        <color indexed="63"/>
      </right>
      <top style="thin"/>
      <bottom style="double"/>
    </border>
    <border>
      <left style="thin"/>
      <right>
        <color indexed="63"/>
      </right>
      <top style="double"/>
      <bottom>
        <color indexed="63"/>
      </bottom>
    </border>
    <border>
      <left>
        <color indexed="63"/>
      </left>
      <right style="thin"/>
      <top style="double"/>
      <bottom style="thin"/>
    </border>
    <border>
      <left>
        <color indexed="63"/>
      </left>
      <right style="thin"/>
      <top style="thin"/>
      <bottom style="double"/>
    </border>
    <border>
      <left>
        <color indexed="63"/>
      </left>
      <right style="thin"/>
      <top style="double"/>
      <bottom>
        <color indexed="63"/>
      </bottom>
    </border>
    <border>
      <left style="thin"/>
      <right style="thin"/>
      <top>
        <color indexed="63"/>
      </top>
      <bottom style="thin"/>
    </border>
    <border>
      <left style="hair"/>
      <right>
        <color indexed="63"/>
      </right>
      <top style="hair"/>
      <bottom style="thin"/>
    </border>
    <border>
      <left style="thin"/>
      <right>
        <color indexed="63"/>
      </right>
      <top style="hair"/>
      <bottom style="thin"/>
    </border>
    <border>
      <left>
        <color indexed="63"/>
      </left>
      <right style="hair"/>
      <top style="thin"/>
      <bottom style="thin"/>
    </border>
    <border>
      <left style="thin"/>
      <right>
        <color indexed="63"/>
      </right>
      <top style="thin"/>
      <bottom style="hair"/>
    </border>
    <border>
      <left>
        <color indexed="63"/>
      </left>
      <right style="thin"/>
      <top style="thin"/>
      <bottom style="hair"/>
    </border>
    <border>
      <left>
        <color indexed="63"/>
      </left>
      <right style="thin"/>
      <top style="hair"/>
      <bottom style="thin"/>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bottom style="hair"/>
    </border>
    <border>
      <left>
        <color indexed="63"/>
      </left>
      <right style="hair"/>
      <top>
        <color indexed="63"/>
      </top>
      <bottom style="hair"/>
    </border>
    <border>
      <left>
        <color indexed="63"/>
      </left>
      <right style="hair"/>
      <top style="hair"/>
      <bottom>
        <color indexed="63"/>
      </bottom>
    </border>
    <border>
      <left style="thin"/>
      <right>
        <color indexed="63"/>
      </right>
      <top style="hair"/>
      <bottom>
        <color indexed="63"/>
      </bottom>
    </border>
    <border>
      <left style="thin"/>
      <right>
        <color indexed="63"/>
      </right>
      <top style="hair"/>
      <bottom style="hair"/>
    </border>
    <border>
      <left>
        <color indexed="63"/>
      </left>
      <right style="double"/>
      <top style="thin"/>
      <bottom style="thin"/>
    </border>
    <border>
      <left style="double"/>
      <right>
        <color indexed="63"/>
      </right>
      <top style="double"/>
      <bottom style="thin"/>
    </border>
    <border>
      <left style="double"/>
      <right>
        <color indexed="63"/>
      </right>
      <top style="thin"/>
      <bottom>
        <color indexed="63"/>
      </bottom>
    </border>
    <border>
      <left style="double"/>
      <right>
        <color indexed="63"/>
      </right>
      <top style="thin"/>
      <bottom style="thin"/>
    </border>
    <border>
      <left style="double"/>
      <right>
        <color indexed="63"/>
      </right>
      <top style="thin"/>
      <bottom style="double"/>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double"/>
    </border>
    <border>
      <left>
        <color indexed="63"/>
      </left>
      <right>
        <color indexed="63"/>
      </right>
      <top style="double"/>
      <bottom style="thin"/>
    </border>
    <border>
      <left>
        <color indexed="63"/>
      </left>
      <right>
        <color indexed="63"/>
      </right>
      <top style="double"/>
      <bottom>
        <color indexed="63"/>
      </bottom>
    </border>
    <border>
      <left style="medium">
        <color rgb="FFFF0000"/>
      </left>
      <right style="thin"/>
      <top style="thin"/>
      <bottom style="thin"/>
    </border>
    <border>
      <left>
        <color indexed="63"/>
      </left>
      <right style="medium">
        <color rgb="FFFF0000"/>
      </right>
      <top style="thin"/>
      <bottom style="thin"/>
    </border>
    <border>
      <left style="medium">
        <color rgb="FFFF0000"/>
      </left>
      <right style="thin"/>
      <top style="thin"/>
      <bottom style="medium">
        <color rgb="FFFF0000"/>
      </bottom>
    </border>
    <border>
      <left style="thin"/>
      <right style="thin"/>
      <top style="thin"/>
      <bottom style="medium">
        <color rgb="FFFF0000"/>
      </bottom>
    </border>
    <border>
      <left style="thin"/>
      <right>
        <color indexed="63"/>
      </right>
      <top style="thin"/>
      <bottom style="medium">
        <color rgb="FFFF0000"/>
      </bottom>
    </border>
    <border>
      <left>
        <color indexed="63"/>
      </left>
      <right style="thin"/>
      <top style="thin"/>
      <bottom style="medium">
        <color rgb="FFFF0000"/>
      </bottom>
    </border>
    <border>
      <left>
        <color indexed="63"/>
      </left>
      <right style="medium">
        <color rgb="FFFF0000"/>
      </right>
      <top style="thin"/>
      <bottom style="medium">
        <color rgb="FFFF0000"/>
      </bottom>
    </border>
    <border>
      <left style="medium">
        <color rgb="FFFF0000"/>
      </left>
      <right>
        <color indexed="63"/>
      </right>
      <top>
        <color indexed="63"/>
      </top>
      <bottom style="thin"/>
    </border>
    <border>
      <left>
        <color indexed="63"/>
      </left>
      <right style="hair"/>
      <top style="thin"/>
      <bottom style="hair"/>
    </border>
    <border>
      <left>
        <color indexed="63"/>
      </left>
      <right style="hair"/>
      <top style="hair"/>
      <bottom style="thin"/>
    </border>
    <border>
      <left>
        <color indexed="63"/>
      </left>
      <right style="hair"/>
      <top style="hair"/>
      <bottom style="hair"/>
    </border>
    <border>
      <left>
        <color indexed="63"/>
      </left>
      <right>
        <color indexed="63"/>
      </right>
      <top style="hair"/>
      <bottom style="thin"/>
    </border>
    <border>
      <left>
        <color indexed="63"/>
      </left>
      <right>
        <color indexed="63"/>
      </right>
      <top style="thin"/>
      <bottom style="hair"/>
    </border>
    <border>
      <left style="double"/>
      <right>
        <color indexed="63"/>
      </right>
      <top style="double"/>
      <bottom>
        <color indexed="63"/>
      </bottom>
    </border>
    <border>
      <left>
        <color indexed="63"/>
      </left>
      <right style="double"/>
      <top style="thin"/>
      <bottom style="double"/>
    </border>
    <border>
      <left style="double"/>
      <right style="thin"/>
      <top style="thin"/>
      <bottom style="double"/>
    </border>
    <border>
      <left style="double"/>
      <right style="thin"/>
      <top style="thin"/>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hair"/>
      <top>
        <color indexed="63"/>
      </top>
      <bottom style="double"/>
    </border>
    <border>
      <left style="thin"/>
      <right style="thin"/>
      <top>
        <color indexed="63"/>
      </top>
      <bottom style="double"/>
    </border>
    <border>
      <left style="medium">
        <color rgb="FFFF0000"/>
      </left>
      <right>
        <color indexed="63"/>
      </right>
      <top style="medium">
        <color rgb="FFFF0000"/>
      </top>
      <bottom style="thin"/>
    </border>
    <border>
      <left>
        <color indexed="63"/>
      </left>
      <right>
        <color indexed="63"/>
      </right>
      <top style="medium">
        <color rgb="FFFF0000"/>
      </top>
      <bottom style="thin"/>
    </border>
    <border>
      <left>
        <color indexed="63"/>
      </left>
      <right style="medium">
        <color rgb="FFFF0000"/>
      </right>
      <top style="medium">
        <color rgb="FFFF0000"/>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1" fillId="0" borderId="0" applyFont="0" applyFill="0" applyBorder="0" applyAlignment="0" applyProtection="0"/>
    <xf numFmtId="0" fontId="51" fillId="0" borderId="0" applyNumberFormat="0" applyFill="0" applyBorder="0" applyAlignment="0" applyProtection="0"/>
    <xf numFmtId="0" fontId="1"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2" fillId="31" borderId="4" applyNumberFormat="0" applyAlignment="0" applyProtection="0"/>
    <xf numFmtId="0" fontId="3" fillId="0" borderId="0">
      <alignment/>
      <protection/>
    </xf>
    <xf numFmtId="0" fontId="3" fillId="0" borderId="0">
      <alignment/>
      <protection/>
    </xf>
    <xf numFmtId="0" fontId="9" fillId="0" borderId="0">
      <alignment/>
      <protection/>
    </xf>
    <xf numFmtId="0" fontId="63" fillId="0" borderId="0" applyNumberFormat="0" applyFill="0" applyBorder="0" applyAlignment="0" applyProtection="0"/>
    <xf numFmtId="0" fontId="64" fillId="32" borderId="0" applyNumberFormat="0" applyBorder="0" applyAlignment="0" applyProtection="0"/>
  </cellStyleXfs>
  <cellXfs count="569">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33" borderId="10" xfId="0" applyFont="1" applyFill="1" applyBorder="1" applyAlignment="1">
      <alignment vertical="center"/>
    </xf>
    <xf numFmtId="0" fontId="4" fillId="34" borderId="11" xfId="0" applyFont="1" applyFill="1" applyBorder="1" applyAlignment="1">
      <alignment vertical="center"/>
    </xf>
    <xf numFmtId="0" fontId="4" fillId="34" borderId="12" xfId="0" applyFont="1" applyFill="1" applyBorder="1" applyAlignment="1">
      <alignment vertical="center"/>
    </xf>
    <xf numFmtId="0" fontId="4" fillId="34" borderId="10" xfId="0" applyFont="1" applyFill="1" applyBorder="1" applyAlignment="1">
      <alignment vertical="center"/>
    </xf>
    <xf numFmtId="184" fontId="4" fillId="0" borderId="13" xfId="0" applyNumberFormat="1" applyFont="1" applyBorder="1" applyAlignment="1">
      <alignment horizontal="right" vertical="center"/>
    </xf>
    <xf numFmtId="0" fontId="6" fillId="0" borderId="0" xfId="0" applyFont="1" applyAlignment="1">
      <alignment vertical="center"/>
    </xf>
    <xf numFmtId="186" fontId="4" fillId="0" borderId="13" xfId="0" applyNumberFormat="1" applyFont="1" applyBorder="1" applyAlignment="1">
      <alignment vertical="center"/>
    </xf>
    <xf numFmtId="186" fontId="4" fillId="0" borderId="14" xfId="0" applyNumberFormat="1" applyFont="1" applyBorder="1" applyAlignment="1">
      <alignment vertical="center"/>
    </xf>
    <xf numFmtId="49" fontId="4" fillId="0" borderId="0" xfId="0" applyNumberFormat="1" applyFont="1" applyAlignment="1">
      <alignment horizontal="center" vertical="center"/>
    </xf>
    <xf numFmtId="0" fontId="4" fillId="0" borderId="0" xfId="0" applyFont="1" applyFill="1" applyBorder="1" applyAlignment="1">
      <alignment vertical="center"/>
    </xf>
    <xf numFmtId="0" fontId="4" fillId="0" borderId="0" xfId="0" applyFont="1" applyAlignment="1">
      <alignment horizontal="center" vertical="center"/>
    </xf>
    <xf numFmtId="0" fontId="4" fillId="0" borderId="0" xfId="0" applyFont="1" applyFill="1" applyAlignment="1">
      <alignment vertical="center"/>
    </xf>
    <xf numFmtId="184" fontId="4" fillId="0" borderId="13" xfId="0" applyNumberFormat="1" applyFont="1" applyBorder="1" applyAlignment="1">
      <alignment horizontal="left" vertical="center"/>
    </xf>
    <xf numFmtId="185" fontId="4" fillId="0" borderId="15" xfId="0" applyNumberFormat="1" applyFont="1" applyBorder="1" applyAlignment="1">
      <alignment horizontal="right" vertical="center"/>
    </xf>
    <xf numFmtId="186" fontId="4" fillId="0" borderId="15" xfId="0" applyNumberFormat="1" applyFont="1" applyBorder="1" applyAlignment="1">
      <alignment horizontal="right" vertical="center"/>
    </xf>
    <xf numFmtId="186" fontId="4" fillId="0" borderId="16" xfId="0" applyNumberFormat="1" applyFont="1" applyBorder="1" applyAlignment="1">
      <alignment horizontal="right" vertical="center"/>
    </xf>
    <xf numFmtId="186" fontId="4" fillId="0" borderId="17" xfId="0" applyNumberFormat="1" applyFont="1" applyBorder="1" applyAlignment="1">
      <alignment horizontal="right" vertical="center"/>
    </xf>
    <xf numFmtId="0" fontId="4" fillId="34" borderId="18" xfId="0" applyFont="1" applyFill="1" applyBorder="1" applyAlignment="1">
      <alignment vertical="center"/>
    </xf>
    <xf numFmtId="0" fontId="4" fillId="0" borderId="0" xfId="0" applyFont="1" applyAlignment="1">
      <alignment horizontal="left" vertical="center"/>
    </xf>
    <xf numFmtId="49" fontId="6" fillId="0" borderId="0" xfId="0" applyNumberFormat="1" applyFont="1" applyAlignment="1">
      <alignment vertical="center"/>
    </xf>
    <xf numFmtId="49" fontId="4" fillId="0" borderId="0" xfId="0" applyNumberFormat="1" applyFont="1" applyAlignment="1">
      <alignment vertical="center"/>
    </xf>
    <xf numFmtId="184" fontId="8" fillId="0" borderId="0" xfId="0" applyNumberFormat="1" applyFont="1" applyFill="1" applyBorder="1" applyAlignment="1">
      <alignment horizontal="right" vertical="center"/>
    </xf>
    <xf numFmtId="0" fontId="8" fillId="0" borderId="0" xfId="0" applyFont="1" applyFill="1" applyBorder="1" applyAlignment="1">
      <alignment horizontal="right" vertical="center"/>
    </xf>
    <xf numFmtId="49" fontId="4" fillId="0" borderId="0" xfId="0" applyNumberFormat="1" applyFont="1" applyFill="1" applyBorder="1" applyAlignment="1">
      <alignment vertical="center"/>
    </xf>
    <xf numFmtId="0" fontId="4" fillId="0" borderId="0" xfId="0" applyFont="1" applyFill="1" applyBorder="1" applyAlignment="1">
      <alignment horizontal="center" vertical="center"/>
    </xf>
    <xf numFmtId="0" fontId="11" fillId="0" borderId="0" xfId="63" applyFont="1" applyAlignment="1">
      <alignment horizontal="center"/>
      <protection/>
    </xf>
    <xf numFmtId="0" fontId="12" fillId="0" borderId="0" xfId="63" applyFont="1">
      <alignment/>
      <protection/>
    </xf>
    <xf numFmtId="0" fontId="11" fillId="0" borderId="0" xfId="63" applyFont="1">
      <alignment/>
      <protection/>
    </xf>
    <xf numFmtId="186" fontId="11" fillId="0" borderId="0" xfId="63" applyNumberFormat="1" applyFont="1">
      <alignment/>
      <protection/>
    </xf>
    <xf numFmtId="0" fontId="11" fillId="0" borderId="0" xfId="63" applyFont="1" applyAlignment="1">
      <alignment horizontal="right"/>
      <protection/>
    </xf>
    <xf numFmtId="186" fontId="11" fillId="0" borderId="0" xfId="63" applyNumberFormat="1" applyFont="1" applyAlignment="1">
      <alignment horizontal="right"/>
      <protection/>
    </xf>
    <xf numFmtId="0" fontId="11" fillId="0" borderId="0" xfId="63" applyFont="1" applyBorder="1">
      <alignment/>
      <protection/>
    </xf>
    <xf numFmtId="0" fontId="11" fillId="0" borderId="0" xfId="63" applyFont="1" applyFill="1" applyBorder="1" applyAlignment="1">
      <alignment horizontal="center" vertical="top"/>
      <protection/>
    </xf>
    <xf numFmtId="186" fontId="11" fillId="0" borderId="12" xfId="63" applyNumberFormat="1" applyFont="1" applyFill="1" applyBorder="1" applyAlignment="1">
      <alignment vertical="center"/>
      <protection/>
    </xf>
    <xf numFmtId="38" fontId="11" fillId="0" borderId="12" xfId="63" applyNumberFormat="1" applyFont="1" applyFill="1" applyBorder="1" applyAlignment="1">
      <alignment vertical="center"/>
      <protection/>
    </xf>
    <xf numFmtId="186" fontId="11" fillId="0" borderId="12" xfId="63" applyNumberFormat="1" applyFont="1" applyFill="1" applyBorder="1">
      <alignment/>
      <protection/>
    </xf>
    <xf numFmtId="0" fontId="4" fillId="0" borderId="15" xfId="0" applyFont="1" applyFill="1" applyBorder="1" applyAlignment="1">
      <alignment horizontal="left" vertical="center"/>
    </xf>
    <xf numFmtId="0" fontId="4" fillId="0" borderId="19" xfId="0" applyFont="1" applyFill="1" applyBorder="1" applyAlignment="1">
      <alignment horizontal="left" vertical="center"/>
    </xf>
    <xf numFmtId="0" fontId="4" fillId="34" borderId="20" xfId="0" applyFont="1" applyFill="1" applyBorder="1" applyAlignment="1">
      <alignment vertical="center"/>
    </xf>
    <xf numFmtId="187" fontId="11" fillId="0" borderId="0" xfId="63" applyNumberFormat="1" applyFont="1">
      <alignment/>
      <protection/>
    </xf>
    <xf numFmtId="10" fontId="11" fillId="0" borderId="0" xfId="63" applyNumberFormat="1" applyFont="1">
      <alignment/>
      <protection/>
    </xf>
    <xf numFmtId="0" fontId="11" fillId="0" borderId="12" xfId="63" applyFont="1" applyFill="1" applyBorder="1">
      <alignment/>
      <protection/>
    </xf>
    <xf numFmtId="0" fontId="11" fillId="0" borderId="12" xfId="63" applyFont="1" applyFill="1" applyBorder="1" applyAlignment="1">
      <alignment horizontal="center"/>
      <protection/>
    </xf>
    <xf numFmtId="38" fontId="11" fillId="0" borderId="12" xfId="63" applyNumberFormat="1" applyFont="1" applyFill="1" applyBorder="1">
      <alignment/>
      <protection/>
    </xf>
    <xf numFmtId="9" fontId="4" fillId="0" borderId="0" xfId="0" applyNumberFormat="1" applyFont="1" applyAlignment="1">
      <alignment horizontal="right" vertical="center"/>
    </xf>
    <xf numFmtId="188" fontId="4" fillId="0" borderId="0" xfId="0" applyNumberFormat="1" applyFont="1" applyAlignment="1">
      <alignment horizontal="right" vertical="center"/>
    </xf>
    <xf numFmtId="0" fontId="4" fillId="0" borderId="0"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13" xfId="0" applyFont="1" applyFill="1" applyBorder="1" applyAlignment="1">
      <alignment horizontal="center" vertical="center" wrapText="1"/>
    </xf>
    <xf numFmtId="190" fontId="7" fillId="34" borderId="13" xfId="0" applyNumberFormat="1" applyFont="1" applyFill="1" applyBorder="1" applyAlignment="1" quotePrefix="1">
      <alignment vertical="center" shrinkToFit="1"/>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18" xfId="0" applyFont="1" applyFill="1" applyBorder="1" applyAlignment="1">
      <alignment vertical="center"/>
    </xf>
    <xf numFmtId="0" fontId="4" fillId="0" borderId="12" xfId="0" applyFont="1" applyFill="1" applyBorder="1" applyAlignment="1">
      <alignment horizontal="left" vertical="center"/>
    </xf>
    <xf numFmtId="0" fontId="4" fillId="33" borderId="23" xfId="0" applyFont="1" applyFill="1" applyBorder="1" applyAlignment="1">
      <alignment vertical="center"/>
    </xf>
    <xf numFmtId="0" fontId="4" fillId="33" borderId="12" xfId="0" applyFont="1" applyFill="1" applyBorder="1" applyAlignment="1">
      <alignment vertical="center"/>
    </xf>
    <xf numFmtId="0" fontId="6" fillId="33" borderId="12" xfId="0" applyFont="1" applyFill="1" applyBorder="1" applyAlignment="1">
      <alignment vertical="center"/>
    </xf>
    <xf numFmtId="0" fontId="4" fillId="33" borderId="15" xfId="0" applyFont="1" applyFill="1" applyBorder="1" applyAlignment="1">
      <alignment vertical="center"/>
    </xf>
    <xf numFmtId="9" fontId="4" fillId="0" borderId="0" xfId="0" applyNumberFormat="1" applyFont="1" applyAlignment="1">
      <alignment vertical="center"/>
    </xf>
    <xf numFmtId="188" fontId="4" fillId="0" borderId="0" xfId="0" applyNumberFormat="1" applyFont="1" applyAlignment="1">
      <alignment vertical="center"/>
    </xf>
    <xf numFmtId="185" fontId="7" fillId="0" borderId="15" xfId="0" applyNumberFormat="1" applyFont="1" applyBorder="1" applyAlignment="1">
      <alignment horizontal="right" vertical="center"/>
    </xf>
    <xf numFmtId="186" fontId="4" fillId="0" borderId="24" xfId="0" applyNumberFormat="1" applyFont="1" applyBorder="1" applyAlignment="1">
      <alignment horizontal="right" vertical="center"/>
    </xf>
    <xf numFmtId="186" fontId="4" fillId="0" borderId="25" xfId="0" applyNumberFormat="1" applyFont="1" applyBorder="1" applyAlignment="1">
      <alignment horizontal="right" vertical="center"/>
    </xf>
    <xf numFmtId="186" fontId="4" fillId="0" borderId="12" xfId="0" applyNumberFormat="1" applyFont="1" applyBorder="1" applyAlignment="1">
      <alignment vertical="center"/>
    </xf>
    <xf numFmtId="186" fontId="4" fillId="0" borderId="20" xfId="0" applyNumberFormat="1" applyFont="1" applyBorder="1" applyAlignment="1">
      <alignment vertical="center"/>
    </xf>
    <xf numFmtId="186" fontId="4" fillId="0" borderId="11" xfId="0" applyNumberFormat="1" applyFont="1" applyBorder="1" applyAlignment="1">
      <alignment horizontal="right" vertical="center"/>
    </xf>
    <xf numFmtId="184" fontId="4" fillId="0" borderId="12" xfId="0" applyNumberFormat="1" applyFont="1" applyBorder="1" applyAlignment="1">
      <alignment horizontal="right" vertical="center"/>
    </xf>
    <xf numFmtId="0" fontId="4" fillId="33" borderId="15"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0" borderId="20" xfId="0" applyFont="1" applyBorder="1" applyAlignment="1">
      <alignment horizontal="left" vertical="center"/>
    </xf>
    <xf numFmtId="0" fontId="4" fillId="0" borderId="26" xfId="0" applyFont="1" applyBorder="1" applyAlignment="1">
      <alignment horizontal="left" vertical="center"/>
    </xf>
    <xf numFmtId="0" fontId="4" fillId="0" borderId="18" xfId="0" applyFont="1" applyBorder="1" applyAlignment="1">
      <alignment horizontal="left" vertical="center"/>
    </xf>
    <xf numFmtId="0" fontId="4" fillId="0" borderId="0" xfId="0" applyFont="1" applyBorder="1" applyAlignment="1">
      <alignment horizontal="left" vertical="center"/>
    </xf>
    <xf numFmtId="0" fontId="4" fillId="0" borderId="23" xfId="0" applyFont="1" applyBorder="1" applyAlignment="1">
      <alignment horizontal="left" vertical="center"/>
    </xf>
    <xf numFmtId="0" fontId="4" fillId="0" borderId="27" xfId="0" applyFont="1" applyBorder="1" applyAlignment="1">
      <alignment horizontal="left" vertical="center"/>
    </xf>
    <xf numFmtId="0" fontId="7" fillId="0" borderId="12" xfId="0" applyFont="1" applyBorder="1" applyAlignment="1">
      <alignment horizontal="left" vertical="center"/>
    </xf>
    <xf numFmtId="0" fontId="11" fillId="0" borderId="28" xfId="63" applyFont="1" applyBorder="1" applyAlignment="1">
      <alignment vertical="top" wrapText="1" shrinkToFit="1"/>
      <protection/>
    </xf>
    <xf numFmtId="0" fontId="11" fillId="0" borderId="29" xfId="63" applyFont="1" applyBorder="1" applyAlignment="1">
      <alignment vertical="top" wrapText="1" shrinkToFit="1"/>
      <protection/>
    </xf>
    <xf numFmtId="0" fontId="11" fillId="0" borderId="0" xfId="63" applyFont="1" applyBorder="1" applyAlignment="1">
      <alignment vertical="top" shrinkToFit="1"/>
      <protection/>
    </xf>
    <xf numFmtId="0" fontId="11" fillId="0" borderId="28" xfId="63" applyFont="1" applyBorder="1" applyAlignment="1">
      <alignment vertical="top" shrinkToFit="1"/>
      <protection/>
    </xf>
    <xf numFmtId="0" fontId="11" fillId="0" borderId="30" xfId="63" applyFont="1" applyBorder="1" applyAlignment="1">
      <alignment vertical="top" shrinkToFit="1"/>
      <protection/>
    </xf>
    <xf numFmtId="0" fontId="11" fillId="0" borderId="29" xfId="63" applyFont="1" applyBorder="1" applyAlignment="1">
      <alignment vertical="top" shrinkToFit="1"/>
      <protection/>
    </xf>
    <xf numFmtId="0" fontId="11" fillId="0" borderId="12" xfId="63" applyFont="1" applyFill="1" applyBorder="1" applyAlignment="1">
      <alignment vertical="top" shrinkToFit="1"/>
      <protection/>
    </xf>
    <xf numFmtId="0" fontId="4" fillId="0" borderId="31" xfId="0" applyFont="1" applyBorder="1" applyAlignment="1">
      <alignment horizontal="left" vertical="center"/>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left" vertical="center"/>
    </xf>
    <xf numFmtId="0" fontId="4" fillId="0" borderId="33" xfId="0" applyFont="1" applyBorder="1" applyAlignment="1">
      <alignment horizontal="center" vertical="center"/>
    </xf>
    <xf numFmtId="0" fontId="4" fillId="0" borderId="34" xfId="0" applyFont="1" applyBorder="1" applyAlignment="1">
      <alignment horizontal="left" vertical="center"/>
    </xf>
    <xf numFmtId="0" fontId="4" fillId="0" borderId="19" xfId="0" applyFont="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center" vertical="center"/>
    </xf>
    <xf numFmtId="0" fontId="7" fillId="0" borderId="19" xfId="0" applyFont="1" applyBorder="1" applyAlignment="1">
      <alignment horizontal="left" vertical="center" wrapText="1"/>
    </xf>
    <xf numFmtId="49" fontId="4" fillId="0" borderId="11" xfId="0" applyNumberFormat="1" applyFont="1" applyBorder="1" applyAlignment="1">
      <alignment vertical="center"/>
    </xf>
    <xf numFmtId="49" fontId="4" fillId="0" borderId="18" xfId="0" applyNumberFormat="1" applyFont="1" applyBorder="1" applyAlignment="1">
      <alignment vertical="center"/>
    </xf>
    <xf numFmtId="186" fontId="65" fillId="0" borderId="12" xfId="0" applyNumberFormat="1" applyFont="1" applyBorder="1" applyAlignment="1">
      <alignment vertical="center"/>
    </xf>
    <xf numFmtId="184" fontId="65" fillId="0" borderId="12" xfId="0" applyNumberFormat="1" applyFont="1" applyBorder="1" applyAlignment="1">
      <alignment horizontal="right" vertical="center"/>
    </xf>
    <xf numFmtId="0" fontId="66" fillId="0" borderId="0" xfId="63" applyFont="1" applyAlignment="1">
      <alignment vertical="center"/>
      <protection/>
    </xf>
    <xf numFmtId="0" fontId="4" fillId="3" borderId="12" xfId="0" applyFont="1" applyFill="1" applyBorder="1" applyAlignment="1">
      <alignment vertical="center"/>
    </xf>
    <xf numFmtId="0" fontId="4" fillId="4" borderId="12" xfId="0" applyFont="1" applyFill="1" applyBorder="1" applyAlignment="1">
      <alignment horizontal="center" vertical="center"/>
    </xf>
    <xf numFmtId="185" fontId="4" fillId="4" borderId="12" xfId="0" applyNumberFormat="1" applyFont="1" applyFill="1" applyBorder="1" applyAlignment="1">
      <alignment horizontal="right" vertical="center"/>
    </xf>
    <xf numFmtId="184" fontId="6" fillId="4" borderId="12" xfId="0" applyNumberFormat="1" applyFont="1" applyFill="1" applyBorder="1" applyAlignment="1">
      <alignment horizontal="right" vertical="center"/>
    </xf>
    <xf numFmtId="0" fontId="4" fillId="4" borderId="13" xfId="0" applyFont="1" applyFill="1" applyBorder="1" applyAlignment="1">
      <alignment horizontal="left" vertical="center"/>
    </xf>
    <xf numFmtId="0" fontId="7" fillId="4" borderId="18" xfId="0" applyFont="1" applyFill="1" applyBorder="1" applyAlignment="1">
      <alignment vertical="center"/>
    </xf>
    <xf numFmtId="0" fontId="4" fillId="4" borderId="14" xfId="0" applyFont="1" applyFill="1" applyBorder="1" applyAlignment="1">
      <alignment vertical="center"/>
    </xf>
    <xf numFmtId="0" fontId="4" fillId="4" borderId="12" xfId="0" applyFont="1" applyFill="1" applyBorder="1" applyAlignment="1">
      <alignment vertical="center"/>
    </xf>
    <xf numFmtId="184" fontId="6" fillId="4" borderId="12" xfId="0" applyNumberFormat="1" applyFont="1" applyFill="1" applyBorder="1" applyAlignment="1">
      <alignment vertical="center"/>
    </xf>
    <xf numFmtId="184" fontId="6" fillId="4" borderId="13" xfId="0" applyNumberFormat="1" applyFont="1" applyFill="1" applyBorder="1" applyAlignment="1">
      <alignment horizontal="left" vertical="center"/>
    </xf>
    <xf numFmtId="185" fontId="4" fillId="4" borderId="15" xfId="0" applyNumberFormat="1" applyFont="1" applyFill="1" applyBorder="1" applyAlignment="1">
      <alignment horizontal="right" vertical="center"/>
    </xf>
    <xf numFmtId="0" fontId="4" fillId="4" borderId="18" xfId="0" applyFont="1" applyFill="1" applyBorder="1" applyAlignment="1">
      <alignment vertical="center"/>
    </xf>
    <xf numFmtId="0" fontId="4" fillId="4" borderId="10" xfId="0" applyFont="1" applyFill="1" applyBorder="1" applyAlignment="1">
      <alignment vertical="center"/>
    </xf>
    <xf numFmtId="0" fontId="4" fillId="4" borderId="19" xfId="0" applyFont="1" applyFill="1" applyBorder="1" applyAlignment="1">
      <alignment vertical="center"/>
    </xf>
    <xf numFmtId="0" fontId="4" fillId="4" borderId="37" xfId="0" applyFont="1" applyFill="1" applyBorder="1" applyAlignment="1">
      <alignment vertical="center"/>
    </xf>
    <xf numFmtId="0" fontId="4" fillId="4" borderId="11" xfId="0" applyFont="1" applyFill="1" applyBorder="1" applyAlignment="1">
      <alignment vertical="center"/>
    </xf>
    <xf numFmtId="0" fontId="4" fillId="7" borderId="12" xfId="0" applyFont="1" applyFill="1" applyBorder="1" applyAlignment="1">
      <alignment horizontal="center" vertical="center"/>
    </xf>
    <xf numFmtId="0" fontId="7" fillId="7" borderId="18" xfId="0" applyFont="1" applyFill="1" applyBorder="1" applyAlignment="1">
      <alignment vertical="center"/>
    </xf>
    <xf numFmtId="0" fontId="4" fillId="7" borderId="14" xfId="0" applyFont="1" applyFill="1" applyBorder="1" applyAlignment="1">
      <alignment vertical="center"/>
    </xf>
    <xf numFmtId="0" fontId="4" fillId="7" borderId="12" xfId="0" applyFont="1" applyFill="1" applyBorder="1" applyAlignment="1">
      <alignment vertical="center"/>
    </xf>
    <xf numFmtId="0" fontId="4" fillId="7" borderId="18" xfId="0" applyFont="1" applyFill="1" applyBorder="1" applyAlignment="1">
      <alignment vertical="center"/>
    </xf>
    <xf numFmtId="0" fontId="4" fillId="7" borderId="10" xfId="0" applyFont="1" applyFill="1" applyBorder="1" applyAlignment="1">
      <alignment vertical="center"/>
    </xf>
    <xf numFmtId="0" fontId="4" fillId="7" borderId="19" xfId="0" applyFont="1" applyFill="1" applyBorder="1" applyAlignment="1">
      <alignment vertical="center"/>
    </xf>
    <xf numFmtId="0" fontId="4" fillId="7" borderId="37" xfId="0" applyFont="1" applyFill="1" applyBorder="1" applyAlignment="1">
      <alignment vertical="center"/>
    </xf>
    <xf numFmtId="0" fontId="4" fillId="7" borderId="11" xfId="0" applyFont="1" applyFill="1" applyBorder="1" applyAlignment="1">
      <alignment vertical="center"/>
    </xf>
    <xf numFmtId="185" fontId="4" fillId="7" borderId="15" xfId="0" applyNumberFormat="1" applyFont="1" applyFill="1" applyBorder="1" applyAlignment="1">
      <alignment horizontal="right" vertical="center"/>
    </xf>
    <xf numFmtId="184" fontId="6" fillId="7" borderId="12" xfId="0" applyNumberFormat="1" applyFont="1" applyFill="1" applyBorder="1" applyAlignment="1">
      <alignment vertical="center"/>
    </xf>
    <xf numFmtId="184" fontId="6" fillId="7" borderId="13" xfId="0" applyNumberFormat="1" applyFont="1" applyFill="1" applyBorder="1" applyAlignment="1">
      <alignment horizontal="left" vertical="center"/>
    </xf>
    <xf numFmtId="185" fontId="4" fillId="7" borderId="12" xfId="0" applyNumberFormat="1" applyFont="1" applyFill="1" applyBorder="1" applyAlignment="1">
      <alignment horizontal="right" vertical="center"/>
    </xf>
    <xf numFmtId="184" fontId="6" fillId="7" borderId="12" xfId="0" applyNumberFormat="1" applyFont="1" applyFill="1" applyBorder="1" applyAlignment="1">
      <alignment horizontal="right" vertical="center"/>
    </xf>
    <xf numFmtId="0" fontId="4" fillId="7" borderId="13" xfId="0" applyFont="1" applyFill="1" applyBorder="1" applyAlignment="1">
      <alignment horizontal="left" vertical="center"/>
    </xf>
    <xf numFmtId="0" fontId="4" fillId="35" borderId="11" xfId="0" applyFont="1" applyFill="1" applyBorder="1" applyAlignment="1">
      <alignment vertical="center"/>
    </xf>
    <xf numFmtId="0" fontId="4" fillId="35" borderId="12" xfId="0" applyFont="1" applyFill="1" applyBorder="1" applyAlignment="1">
      <alignment horizontal="left" vertical="center"/>
    </xf>
    <xf numFmtId="0" fontId="4" fillId="35" borderId="12" xfId="0" applyFont="1" applyFill="1" applyBorder="1" applyAlignment="1">
      <alignment horizontal="center" vertical="center"/>
    </xf>
    <xf numFmtId="184" fontId="6" fillId="35" borderId="12" xfId="0" applyNumberFormat="1" applyFont="1" applyFill="1" applyBorder="1" applyAlignment="1">
      <alignment horizontal="right" vertical="center"/>
    </xf>
    <xf numFmtId="0" fontId="4" fillId="35" borderId="13" xfId="0" applyFont="1" applyFill="1" applyBorder="1" applyAlignment="1">
      <alignment horizontal="left" vertical="center"/>
    </xf>
    <xf numFmtId="0" fontId="4" fillId="35" borderId="18" xfId="0" applyFont="1" applyFill="1" applyBorder="1" applyAlignment="1">
      <alignment horizontal="center" vertical="center"/>
    </xf>
    <xf numFmtId="0" fontId="4" fillId="35" borderId="18" xfId="0" applyFont="1" applyFill="1" applyBorder="1" applyAlignment="1">
      <alignment vertical="center"/>
    </xf>
    <xf numFmtId="0" fontId="4" fillId="35" borderId="10" xfId="0" applyFont="1" applyFill="1" applyBorder="1" applyAlignment="1">
      <alignment vertical="center"/>
    </xf>
    <xf numFmtId="0" fontId="4" fillId="35" borderId="37" xfId="0" applyFont="1" applyFill="1" applyBorder="1" applyAlignment="1">
      <alignment vertical="center"/>
    </xf>
    <xf numFmtId="184" fontId="4" fillId="36" borderId="38" xfId="0" applyNumberFormat="1" applyFont="1" applyFill="1" applyBorder="1" applyAlignment="1">
      <alignment horizontal="right" vertical="center" wrapText="1"/>
    </xf>
    <xf numFmtId="0" fontId="4" fillId="37" borderId="10" xfId="0" applyFont="1" applyFill="1" applyBorder="1" applyAlignment="1">
      <alignment horizontal="center" vertical="center"/>
    </xf>
    <xf numFmtId="0" fontId="4" fillId="37" borderId="10" xfId="0" applyFont="1" applyFill="1" applyBorder="1" applyAlignment="1">
      <alignment vertical="center"/>
    </xf>
    <xf numFmtId="0" fontId="4" fillId="37" borderId="37" xfId="0" applyFont="1" applyFill="1" applyBorder="1" applyAlignment="1">
      <alignment vertical="center"/>
    </xf>
    <xf numFmtId="0" fontId="4" fillId="37" borderId="39" xfId="0" applyFont="1" applyFill="1" applyBorder="1" applyAlignment="1">
      <alignment horizontal="center" vertical="center" wrapText="1"/>
    </xf>
    <xf numFmtId="0" fontId="4" fillId="37" borderId="38" xfId="0" applyFont="1" applyFill="1" applyBorder="1" applyAlignment="1">
      <alignment horizontal="center" vertical="center" wrapText="1"/>
    </xf>
    <xf numFmtId="0" fontId="4" fillId="35" borderId="11" xfId="0" applyFont="1" applyFill="1" applyBorder="1" applyAlignment="1">
      <alignment vertical="center"/>
    </xf>
    <xf numFmtId="0" fontId="4" fillId="35" borderId="12" xfId="0" applyFont="1" applyFill="1" applyBorder="1" applyAlignment="1">
      <alignment vertical="center"/>
    </xf>
    <xf numFmtId="186" fontId="6" fillId="35" borderId="12" xfId="0" applyNumberFormat="1" applyFont="1" applyFill="1" applyBorder="1" applyAlignment="1">
      <alignment vertical="center"/>
    </xf>
    <xf numFmtId="186" fontId="6" fillId="35" borderId="19" xfId="0" applyNumberFormat="1" applyFont="1" applyFill="1" applyBorder="1" applyAlignment="1">
      <alignment vertical="center"/>
    </xf>
    <xf numFmtId="0" fontId="7" fillId="35" borderId="11" xfId="0" applyFont="1" applyFill="1" applyBorder="1" applyAlignment="1">
      <alignment vertical="center"/>
    </xf>
    <xf numFmtId="184" fontId="6" fillId="35" borderId="12" xfId="0" applyNumberFormat="1" applyFont="1" applyFill="1" applyBorder="1" applyAlignment="1">
      <alignment vertical="center"/>
    </xf>
    <xf numFmtId="184" fontId="6" fillId="35" borderId="19" xfId="0" applyNumberFormat="1" applyFont="1" applyFill="1" applyBorder="1" applyAlignment="1">
      <alignment vertical="center"/>
    </xf>
    <xf numFmtId="0" fontId="4" fillId="35" borderId="15" xfId="0" applyFont="1" applyFill="1" applyBorder="1" applyAlignment="1">
      <alignment vertical="center"/>
    </xf>
    <xf numFmtId="0" fontId="4" fillId="35" borderId="19" xfId="0" applyFont="1" applyFill="1" applyBorder="1" applyAlignment="1">
      <alignment vertical="center"/>
    </xf>
    <xf numFmtId="185" fontId="65" fillId="0" borderId="15" xfId="0" applyNumberFormat="1" applyFont="1" applyBorder="1" applyAlignment="1">
      <alignment horizontal="right" vertical="center"/>
    </xf>
    <xf numFmtId="0" fontId="4" fillId="3" borderId="23" xfId="0" applyFont="1" applyFill="1" applyBorder="1" applyAlignment="1">
      <alignment vertical="center"/>
    </xf>
    <xf numFmtId="0" fontId="6" fillId="3" borderId="12" xfId="0" applyFont="1" applyFill="1" applyBorder="1" applyAlignment="1">
      <alignment vertical="center"/>
    </xf>
    <xf numFmtId="184" fontId="6" fillId="3" borderId="19" xfId="0" applyNumberFormat="1" applyFont="1" applyFill="1" applyBorder="1" applyAlignment="1">
      <alignment vertical="center"/>
    </xf>
    <xf numFmtId="184" fontId="6" fillId="3" borderId="13" xfId="0" applyNumberFormat="1" applyFont="1" applyFill="1" applyBorder="1" applyAlignment="1">
      <alignment vertical="center"/>
    </xf>
    <xf numFmtId="0" fontId="4" fillId="3" borderId="15" xfId="0" applyFont="1" applyFill="1" applyBorder="1" applyAlignment="1">
      <alignment vertical="center"/>
    </xf>
    <xf numFmtId="186" fontId="4" fillId="35" borderId="19" xfId="0" applyNumberFormat="1" applyFont="1" applyFill="1" applyBorder="1" applyAlignment="1">
      <alignment vertical="center"/>
    </xf>
    <xf numFmtId="185" fontId="4" fillId="35" borderId="12" xfId="0" applyNumberFormat="1" applyFont="1" applyFill="1" applyBorder="1" applyAlignment="1">
      <alignment horizontal="right" vertical="center"/>
    </xf>
    <xf numFmtId="0" fontId="4" fillId="35" borderId="20" xfId="0" applyFont="1" applyFill="1" applyBorder="1" applyAlignment="1">
      <alignment horizontal="left" vertical="center"/>
    </xf>
    <xf numFmtId="185" fontId="4" fillId="35" borderId="20" xfId="0" applyNumberFormat="1" applyFont="1" applyFill="1" applyBorder="1" applyAlignment="1">
      <alignment horizontal="right" vertical="center"/>
    </xf>
    <xf numFmtId="0" fontId="11" fillId="35" borderId="23" xfId="63" applyFont="1" applyFill="1" applyBorder="1">
      <alignment/>
      <protection/>
    </xf>
    <xf numFmtId="0" fontId="11" fillId="35" borderId="12" xfId="63" applyFont="1" applyFill="1" applyBorder="1" applyAlignment="1">
      <alignment horizontal="center"/>
      <protection/>
    </xf>
    <xf numFmtId="0" fontId="11" fillId="35" borderId="19" xfId="63" applyFont="1" applyFill="1" applyBorder="1" applyAlignment="1">
      <alignment vertical="top" shrinkToFit="1"/>
      <protection/>
    </xf>
    <xf numFmtId="0" fontId="11" fillId="35" borderId="20" xfId="63" applyFont="1" applyFill="1" applyBorder="1" applyAlignment="1">
      <alignment vertical="center"/>
      <protection/>
    </xf>
    <xf numFmtId="0" fontId="11" fillId="35" borderId="12" xfId="63" applyFont="1" applyFill="1" applyBorder="1">
      <alignment/>
      <protection/>
    </xf>
    <xf numFmtId="196" fontId="11" fillId="35" borderId="27" xfId="63" applyNumberFormat="1" applyFont="1" applyFill="1" applyBorder="1" applyAlignment="1">
      <alignment horizontal="center" vertical="center"/>
      <protection/>
    </xf>
    <xf numFmtId="186" fontId="11" fillId="35" borderId="27" xfId="63" applyNumberFormat="1" applyFont="1" applyFill="1" applyBorder="1">
      <alignment/>
      <protection/>
    </xf>
    <xf numFmtId="186" fontId="11" fillId="35" borderId="19" xfId="63" applyNumberFormat="1" applyFont="1" applyFill="1" applyBorder="1" applyAlignment="1">
      <alignment vertical="top" shrinkToFit="1"/>
      <protection/>
    </xf>
    <xf numFmtId="186" fontId="16" fillId="35" borderId="19" xfId="63" applyNumberFormat="1" applyFont="1" applyFill="1" applyBorder="1" applyAlignment="1">
      <alignment vertical="top" shrinkToFit="1"/>
      <protection/>
    </xf>
    <xf numFmtId="186" fontId="11" fillId="35" borderId="40" xfId="63" applyNumberFormat="1" applyFont="1" applyFill="1" applyBorder="1">
      <alignment/>
      <protection/>
    </xf>
    <xf numFmtId="38" fontId="11" fillId="35" borderId="40" xfId="63" applyNumberFormat="1" applyFont="1" applyFill="1" applyBorder="1">
      <alignment/>
      <protection/>
    </xf>
    <xf numFmtId="186" fontId="11" fillId="35" borderId="12" xfId="63" applyNumberFormat="1" applyFont="1" applyFill="1" applyBorder="1">
      <alignment/>
      <protection/>
    </xf>
    <xf numFmtId="186" fontId="11" fillId="35" borderId="19" xfId="63" applyNumberFormat="1" applyFont="1" applyFill="1" applyBorder="1">
      <alignment/>
      <protection/>
    </xf>
    <xf numFmtId="0" fontId="11" fillId="35" borderId="13" xfId="63" applyFont="1" applyFill="1" applyBorder="1" applyAlignment="1">
      <alignment vertical="top" shrinkToFit="1"/>
      <protection/>
    </xf>
    <xf numFmtId="0" fontId="11" fillId="3" borderId="15" xfId="63" applyFont="1" applyFill="1" applyBorder="1" applyAlignment="1">
      <alignment horizontal="center"/>
      <protection/>
    </xf>
    <xf numFmtId="186" fontId="11" fillId="3" borderId="40" xfId="63" applyNumberFormat="1" applyFont="1" applyFill="1" applyBorder="1">
      <alignment/>
      <protection/>
    </xf>
    <xf numFmtId="186" fontId="11" fillId="3" borderId="12" xfId="63" applyNumberFormat="1" applyFont="1" applyFill="1" applyBorder="1">
      <alignment/>
      <protection/>
    </xf>
    <xf numFmtId="0" fontId="11" fillId="3" borderId="13" xfId="63" applyFont="1" applyFill="1" applyBorder="1" applyAlignment="1">
      <alignment vertical="top" shrinkToFit="1"/>
      <protection/>
    </xf>
    <xf numFmtId="0" fontId="11" fillId="3" borderId="23" xfId="63" applyFont="1" applyFill="1" applyBorder="1">
      <alignment/>
      <protection/>
    </xf>
    <xf numFmtId="0" fontId="11" fillId="3" borderId="27" xfId="63" applyFont="1" applyFill="1" applyBorder="1">
      <alignment/>
      <protection/>
    </xf>
    <xf numFmtId="0" fontId="11" fillId="3" borderId="12" xfId="63" applyFont="1" applyFill="1" applyBorder="1" applyAlignment="1">
      <alignment horizontal="center"/>
      <protection/>
    </xf>
    <xf numFmtId="0" fontId="11" fillId="4" borderId="41" xfId="63" applyFont="1" applyFill="1" applyBorder="1">
      <alignment/>
      <protection/>
    </xf>
    <xf numFmtId="0" fontId="11" fillId="4" borderId="42" xfId="63" applyFont="1" applyFill="1" applyBorder="1">
      <alignment/>
      <protection/>
    </xf>
    <xf numFmtId="0" fontId="11" fillId="4" borderId="39" xfId="63" applyFont="1" applyFill="1" applyBorder="1">
      <alignment/>
      <protection/>
    </xf>
    <xf numFmtId="0" fontId="11" fillId="4" borderId="43" xfId="63" applyFont="1" applyFill="1" applyBorder="1">
      <alignment/>
      <protection/>
    </xf>
    <xf numFmtId="5" fontId="11" fillId="3" borderId="18" xfId="63" applyNumberFormat="1" applyFont="1" applyFill="1" applyBorder="1">
      <alignment/>
      <protection/>
    </xf>
    <xf numFmtId="0" fontId="11" fillId="4" borderId="44" xfId="63" applyFont="1" applyFill="1" applyBorder="1">
      <alignment/>
      <protection/>
    </xf>
    <xf numFmtId="0" fontId="11" fillId="4" borderId="45" xfId="63" applyFont="1" applyFill="1" applyBorder="1">
      <alignment/>
      <protection/>
    </xf>
    <xf numFmtId="0" fontId="4" fillId="7" borderId="15" xfId="0" applyFont="1" applyFill="1" applyBorder="1" applyAlignment="1">
      <alignment vertical="center"/>
    </xf>
    <xf numFmtId="185" fontId="4" fillId="7" borderId="12" xfId="0" applyNumberFormat="1" applyFont="1" applyFill="1" applyBorder="1" applyAlignment="1">
      <alignment horizontal="left" vertical="center"/>
    </xf>
    <xf numFmtId="184" fontId="6" fillId="7" borderId="13" xfId="0" applyNumberFormat="1" applyFont="1" applyFill="1" applyBorder="1" applyAlignment="1">
      <alignment vertical="center"/>
    </xf>
    <xf numFmtId="185" fontId="4" fillId="7" borderId="15" xfId="0" applyNumberFormat="1" applyFont="1" applyFill="1" applyBorder="1" applyAlignment="1">
      <alignment horizontal="left" vertical="center"/>
    </xf>
    <xf numFmtId="0" fontId="6" fillId="4" borderId="11" xfId="0" applyFont="1" applyFill="1" applyBorder="1" applyAlignment="1">
      <alignment horizontal="left" vertical="center"/>
    </xf>
    <xf numFmtId="0" fontId="6" fillId="7" borderId="11" xfId="0" applyFont="1" applyFill="1" applyBorder="1" applyAlignment="1">
      <alignment horizontal="left" vertical="center"/>
    </xf>
    <xf numFmtId="184" fontId="7" fillId="35" borderId="12" xfId="0" applyNumberFormat="1" applyFont="1" applyFill="1" applyBorder="1" applyAlignment="1">
      <alignment horizontal="right" vertical="center"/>
    </xf>
    <xf numFmtId="184" fontId="4" fillId="35" borderId="20" xfId="0" applyNumberFormat="1" applyFont="1" applyFill="1" applyBorder="1" applyAlignment="1">
      <alignment horizontal="right" vertical="center"/>
    </xf>
    <xf numFmtId="186" fontId="11" fillId="0" borderId="44" xfId="63" applyNumberFormat="1" applyFont="1" applyFill="1" applyBorder="1" applyAlignment="1">
      <alignment horizontal="center"/>
      <protection/>
    </xf>
    <xf numFmtId="186" fontId="11" fillId="0" borderId="45" xfId="63" applyNumberFormat="1" applyFont="1" applyFill="1" applyBorder="1" applyAlignment="1">
      <alignment horizontal="center"/>
      <protection/>
    </xf>
    <xf numFmtId="189" fontId="11" fillId="0" borderId="45" xfId="63" applyNumberFormat="1" applyFont="1" applyFill="1" applyBorder="1" applyAlignment="1">
      <alignment horizontal="center"/>
      <protection/>
    </xf>
    <xf numFmtId="186" fontId="11" fillId="0" borderId="46" xfId="63" applyNumberFormat="1" applyFont="1" applyFill="1" applyBorder="1" applyAlignment="1">
      <alignment horizontal="center"/>
      <protection/>
    </xf>
    <xf numFmtId="186" fontId="11" fillId="0" borderId="47" xfId="63" applyNumberFormat="1" applyFont="1" applyFill="1" applyBorder="1" applyAlignment="1">
      <alignment horizontal="center"/>
      <protection/>
    </xf>
    <xf numFmtId="186" fontId="11" fillId="0" borderId="48" xfId="63" applyNumberFormat="1" applyFont="1" applyFill="1" applyBorder="1" applyAlignment="1">
      <alignment horizontal="center"/>
      <protection/>
    </xf>
    <xf numFmtId="0" fontId="5" fillId="7" borderId="10" xfId="0" applyFont="1" applyFill="1" applyBorder="1" applyAlignment="1" quotePrefix="1">
      <alignment horizontal="right" vertical="center"/>
    </xf>
    <xf numFmtId="0" fontId="5" fillId="7" borderId="10" xfId="0" applyFont="1" applyFill="1" applyBorder="1" applyAlignment="1">
      <alignment vertical="center"/>
    </xf>
    <xf numFmtId="0" fontId="5" fillId="7" borderId="37" xfId="0" applyFont="1" applyFill="1" applyBorder="1" applyAlignment="1">
      <alignment vertical="center"/>
    </xf>
    <xf numFmtId="56" fontId="5" fillId="7" borderId="10" xfId="0" applyNumberFormat="1" applyFont="1" applyFill="1" applyBorder="1" applyAlignment="1" quotePrefix="1">
      <alignment horizontal="right" vertical="center"/>
    </xf>
    <xf numFmtId="0" fontId="5" fillId="4" borderId="10" xfId="0" applyFont="1" applyFill="1" applyBorder="1" applyAlignment="1" quotePrefix="1">
      <alignment horizontal="right" vertical="center"/>
    </xf>
    <xf numFmtId="0" fontId="5" fillId="4" borderId="10" xfId="0" applyFont="1" applyFill="1" applyBorder="1" applyAlignment="1">
      <alignment vertical="center"/>
    </xf>
    <xf numFmtId="0" fontId="5" fillId="4" borderId="37" xfId="0" applyFont="1" applyFill="1" applyBorder="1" applyAlignment="1">
      <alignment vertical="center"/>
    </xf>
    <xf numFmtId="56" fontId="5" fillId="4" borderId="10" xfId="0" applyNumberFormat="1" applyFont="1" applyFill="1" applyBorder="1" applyAlignment="1" quotePrefix="1">
      <alignment horizontal="right" vertical="center"/>
    </xf>
    <xf numFmtId="0" fontId="5" fillId="37" borderId="21" xfId="0" applyFont="1" applyFill="1" applyBorder="1" applyAlignment="1">
      <alignment horizontal="center" vertical="center" shrinkToFit="1"/>
    </xf>
    <xf numFmtId="0" fontId="5" fillId="37" borderId="43" xfId="0" applyFont="1" applyFill="1" applyBorder="1" applyAlignment="1">
      <alignment horizontal="center" vertical="center" shrinkToFit="1"/>
    </xf>
    <xf numFmtId="0" fontId="14" fillId="0" borderId="44" xfId="63" applyFont="1" applyFill="1" applyBorder="1" applyAlignment="1">
      <alignment shrinkToFit="1"/>
      <protection/>
    </xf>
    <xf numFmtId="0" fontId="14" fillId="0" borderId="0" xfId="63" applyFont="1" applyFill="1" applyBorder="1" applyAlignment="1">
      <alignment horizontal="center" vertical="top" shrinkToFit="1"/>
      <protection/>
    </xf>
    <xf numFmtId="0" fontId="14" fillId="35" borderId="12" xfId="63" applyFont="1" applyFill="1" applyBorder="1" applyAlignment="1">
      <alignment shrinkToFit="1"/>
      <protection/>
    </xf>
    <xf numFmtId="0" fontId="14" fillId="0" borderId="46" xfId="63" applyFont="1" applyFill="1" applyBorder="1" applyAlignment="1">
      <alignment vertical="center" shrinkToFit="1"/>
      <protection/>
    </xf>
    <xf numFmtId="0" fontId="14" fillId="0" borderId="45" xfId="63" applyFont="1" applyFill="1" applyBorder="1" applyAlignment="1">
      <alignment vertical="center" shrinkToFit="1"/>
      <protection/>
    </xf>
    <xf numFmtId="0" fontId="14" fillId="35" borderId="15" xfId="63" applyFont="1" applyFill="1" applyBorder="1" applyAlignment="1">
      <alignment horizontal="left" vertical="center" shrinkToFit="1"/>
      <protection/>
    </xf>
    <xf numFmtId="0" fontId="14" fillId="0" borderId="12" xfId="63" applyFont="1" applyFill="1" applyBorder="1" applyAlignment="1">
      <alignment horizontal="center" shrinkToFit="1"/>
      <protection/>
    </xf>
    <xf numFmtId="0" fontId="14" fillId="35" borderId="27" xfId="63" applyFont="1" applyFill="1" applyBorder="1" applyAlignment="1">
      <alignment shrinkToFit="1"/>
      <protection/>
    </xf>
    <xf numFmtId="0" fontId="14" fillId="0" borderId="41" xfId="63" applyFont="1" applyFill="1" applyBorder="1" applyAlignment="1">
      <alignment shrinkToFit="1"/>
      <protection/>
    </xf>
    <xf numFmtId="0" fontId="14" fillId="0" borderId="49" xfId="63" applyFont="1" applyFill="1" applyBorder="1" applyAlignment="1">
      <alignment shrinkToFit="1"/>
      <protection/>
    </xf>
    <xf numFmtId="0" fontId="14" fillId="35" borderId="15" xfId="63" applyFont="1" applyFill="1" applyBorder="1" applyAlignment="1">
      <alignment horizontal="center" shrinkToFit="1"/>
      <protection/>
    </xf>
    <xf numFmtId="0" fontId="14" fillId="0" borderId="11" xfId="63" applyFont="1" applyFill="1" applyBorder="1" applyAlignment="1">
      <alignment vertical="center" shrinkToFit="1"/>
      <protection/>
    </xf>
    <xf numFmtId="0" fontId="14" fillId="0" borderId="39" xfId="63" applyFont="1" applyFill="1" applyBorder="1" applyAlignment="1">
      <alignment vertical="center" shrinkToFit="1"/>
      <protection/>
    </xf>
    <xf numFmtId="0" fontId="14" fillId="35" borderId="15" xfId="63" applyFont="1" applyFill="1" applyBorder="1" applyAlignment="1">
      <alignment vertical="center" shrinkToFit="1"/>
      <protection/>
    </xf>
    <xf numFmtId="0" fontId="14" fillId="3" borderId="15" xfId="63" applyFont="1" applyFill="1" applyBorder="1" applyAlignment="1">
      <alignment horizontal="center" shrinkToFit="1"/>
      <protection/>
    </xf>
    <xf numFmtId="0" fontId="14" fillId="0" borderId="41" xfId="63" applyFont="1" applyFill="1" applyBorder="1" applyAlignment="1">
      <alignment horizontal="left" vertical="center" shrinkToFit="1"/>
      <protection/>
    </xf>
    <xf numFmtId="0" fontId="14" fillId="0" borderId="49" xfId="63" applyFont="1" applyFill="1" applyBorder="1" applyAlignment="1">
      <alignment horizontal="left" vertical="center" shrinkToFit="1"/>
      <protection/>
    </xf>
    <xf numFmtId="0" fontId="14" fillId="35" borderId="20" xfId="63" applyFont="1" applyFill="1" applyBorder="1" applyAlignment="1">
      <alignment shrinkToFit="1"/>
      <protection/>
    </xf>
    <xf numFmtId="196" fontId="14" fillId="35" borderId="12" xfId="63" applyNumberFormat="1" applyFont="1" applyFill="1" applyBorder="1" applyAlignment="1">
      <alignment horizontal="center" vertical="center" shrinkToFit="1"/>
      <protection/>
    </xf>
    <xf numFmtId="0" fontId="14" fillId="0" borderId="50" xfId="63" applyFont="1" applyFill="1" applyBorder="1" applyAlignment="1">
      <alignment vertical="center" shrinkToFit="1"/>
      <protection/>
    </xf>
    <xf numFmtId="0" fontId="14" fillId="0" borderId="49" xfId="63" applyFont="1" applyFill="1" applyBorder="1" applyAlignment="1">
      <alignment vertical="center" shrinkToFit="1"/>
      <protection/>
    </xf>
    <xf numFmtId="0" fontId="14" fillId="0" borderId="41" xfId="63" applyFont="1" applyFill="1" applyBorder="1" applyAlignment="1">
      <alignment horizontal="center" shrinkToFit="1"/>
      <protection/>
    </xf>
    <xf numFmtId="0" fontId="14" fillId="0" borderId="49" xfId="63" applyFont="1" applyFill="1" applyBorder="1" applyAlignment="1">
      <alignment horizontal="center" shrinkToFit="1"/>
      <protection/>
    </xf>
    <xf numFmtId="186" fontId="14" fillId="0" borderId="41" xfId="63" applyNumberFormat="1" applyFont="1" applyFill="1" applyBorder="1" applyAlignment="1">
      <alignment vertical="center" shrinkToFit="1"/>
      <protection/>
    </xf>
    <xf numFmtId="186" fontId="14" fillId="0" borderId="18" xfId="63" applyNumberFormat="1" applyFont="1" applyFill="1" applyBorder="1" applyAlignment="1">
      <alignment vertical="center" shrinkToFit="1"/>
      <protection/>
    </xf>
    <xf numFmtId="186" fontId="14" fillId="0" borderId="12" xfId="63" applyNumberFormat="1" applyFont="1" applyFill="1" applyBorder="1" applyAlignment="1">
      <alignment vertical="center" shrinkToFit="1"/>
      <protection/>
    </xf>
    <xf numFmtId="186" fontId="14" fillId="35" borderId="27" xfId="63" applyNumberFormat="1" applyFont="1" applyFill="1" applyBorder="1" applyAlignment="1">
      <alignment shrinkToFit="1"/>
      <protection/>
    </xf>
    <xf numFmtId="186" fontId="14" fillId="0" borderId="50" xfId="63" applyNumberFormat="1" applyFont="1" applyFill="1" applyBorder="1" applyAlignment="1">
      <alignment shrinkToFit="1"/>
      <protection/>
    </xf>
    <xf numFmtId="186" fontId="14" fillId="0" borderId="18" xfId="63" applyNumberFormat="1" applyFont="1" applyFill="1" applyBorder="1" applyAlignment="1">
      <alignment shrinkToFit="1"/>
      <protection/>
    </xf>
    <xf numFmtId="186" fontId="14" fillId="0" borderId="12" xfId="63" applyNumberFormat="1" applyFont="1" applyFill="1" applyBorder="1" applyAlignment="1">
      <alignment shrinkToFit="1"/>
      <protection/>
    </xf>
    <xf numFmtId="186" fontId="14" fillId="0" borderId="41" xfId="63" applyNumberFormat="1" applyFont="1" applyFill="1" applyBorder="1" applyAlignment="1">
      <alignment horizontal="left" vertical="center" shrinkToFit="1"/>
      <protection/>
    </xf>
    <xf numFmtId="186" fontId="14" fillId="0" borderId="49" xfId="63" applyNumberFormat="1" applyFont="1" applyFill="1" applyBorder="1" applyAlignment="1">
      <alignment horizontal="left" vertical="center" shrinkToFit="1"/>
      <protection/>
    </xf>
    <xf numFmtId="186" fontId="14" fillId="35" borderId="15" xfId="63" applyNumberFormat="1" applyFont="1" applyFill="1" applyBorder="1" applyAlignment="1">
      <alignment horizontal="left" vertical="center" shrinkToFit="1"/>
      <protection/>
    </xf>
    <xf numFmtId="186" fontId="14" fillId="35" borderId="12" xfId="63" applyNumberFormat="1" applyFont="1" applyFill="1" applyBorder="1" applyAlignment="1">
      <alignment shrinkToFit="1"/>
      <protection/>
    </xf>
    <xf numFmtId="186" fontId="14" fillId="0" borderId="39" xfId="63" applyNumberFormat="1" applyFont="1" applyFill="1" applyBorder="1" applyAlignment="1">
      <alignment horizontal="left" vertical="center" shrinkToFit="1"/>
      <protection/>
    </xf>
    <xf numFmtId="186" fontId="14" fillId="3" borderId="15" xfId="63" applyNumberFormat="1" applyFont="1" applyFill="1" applyBorder="1" applyAlignment="1">
      <alignment vertical="center" shrinkToFit="1"/>
      <protection/>
    </xf>
    <xf numFmtId="186" fontId="14" fillId="3" borderId="15" xfId="63" applyNumberFormat="1" applyFont="1" applyFill="1" applyBorder="1" applyAlignment="1">
      <alignment horizontal="left" vertical="center" shrinkToFit="1"/>
      <protection/>
    </xf>
    <xf numFmtId="0" fontId="11" fillId="0" borderId="0" xfId="63" applyFont="1" applyAlignment="1">
      <alignment horizontal="center" shrinkToFit="1"/>
      <protection/>
    </xf>
    <xf numFmtId="49" fontId="4" fillId="35" borderId="15" xfId="0" applyNumberFormat="1" applyFont="1" applyFill="1" applyBorder="1" applyAlignment="1">
      <alignment horizontal="center" vertical="center"/>
    </xf>
    <xf numFmtId="0" fontId="4" fillId="35" borderId="51" xfId="0" applyFont="1" applyFill="1" applyBorder="1" applyAlignment="1">
      <alignment horizontal="right" vertical="center"/>
    </xf>
    <xf numFmtId="49" fontId="4" fillId="35" borderId="15" xfId="0" applyNumberFormat="1" applyFont="1" applyFill="1" applyBorder="1" applyAlignment="1">
      <alignment vertical="center"/>
    </xf>
    <xf numFmtId="0" fontId="6" fillId="35" borderId="35" xfId="0" applyFont="1" applyFill="1" applyBorder="1" applyAlignment="1">
      <alignment horizontal="center" vertical="center"/>
    </xf>
    <xf numFmtId="49" fontId="4" fillId="4" borderId="23" xfId="0" applyNumberFormat="1" applyFont="1" applyFill="1" applyBorder="1" applyAlignment="1">
      <alignment vertical="center"/>
    </xf>
    <xf numFmtId="0" fontId="4" fillId="4" borderId="27" xfId="0" applyFont="1" applyFill="1" applyBorder="1" applyAlignment="1">
      <alignment vertical="center"/>
    </xf>
    <xf numFmtId="49" fontId="4" fillId="4" borderId="11" xfId="0" applyNumberFormat="1" applyFont="1" applyFill="1" applyBorder="1" applyAlignment="1">
      <alignment vertical="center"/>
    </xf>
    <xf numFmtId="0" fontId="4" fillId="4" borderId="20" xfId="0" applyFont="1" applyFill="1" applyBorder="1" applyAlignment="1">
      <alignment vertical="center"/>
    </xf>
    <xf numFmtId="0" fontId="5" fillId="0" borderId="52" xfId="0" applyFont="1" applyFill="1" applyBorder="1" applyAlignment="1">
      <alignment vertical="center"/>
    </xf>
    <xf numFmtId="0" fontId="5" fillId="0" borderId="53" xfId="0" applyFont="1" applyFill="1" applyBorder="1" applyAlignment="1">
      <alignment vertical="center"/>
    </xf>
    <xf numFmtId="49" fontId="5" fillId="0" borderId="54" xfId="0" applyNumberFormat="1" applyFont="1" applyFill="1" applyBorder="1" applyAlignment="1">
      <alignment horizontal="left" vertical="center"/>
    </xf>
    <xf numFmtId="49" fontId="5" fillId="0" borderId="55" xfId="0" applyNumberFormat="1" applyFont="1" applyFill="1" applyBorder="1" applyAlignment="1">
      <alignment horizontal="left" vertical="center"/>
    </xf>
    <xf numFmtId="49" fontId="5" fillId="0" borderId="54" xfId="0" applyNumberFormat="1" applyFont="1" applyFill="1" applyBorder="1" applyAlignment="1">
      <alignment horizontal="center" vertical="center"/>
    </xf>
    <xf numFmtId="0" fontId="0" fillId="0" borderId="20" xfId="0" applyBorder="1" applyAlignment="1">
      <alignment vertical="center"/>
    </xf>
    <xf numFmtId="0" fontId="0" fillId="0" borderId="0" xfId="0" applyBorder="1" applyAlignment="1">
      <alignment vertical="center"/>
    </xf>
    <xf numFmtId="0" fontId="0" fillId="0" borderId="27" xfId="0" applyBorder="1" applyAlignment="1">
      <alignment vertical="center"/>
    </xf>
    <xf numFmtId="0" fontId="4" fillId="0" borderId="20" xfId="0" applyFont="1" applyBorder="1" applyAlignment="1">
      <alignment vertical="center"/>
    </xf>
    <xf numFmtId="0" fontId="4" fillId="0" borderId="26" xfId="0" applyFont="1" applyBorder="1" applyAlignment="1">
      <alignment vertical="center"/>
    </xf>
    <xf numFmtId="0" fontId="4" fillId="0" borderId="0" xfId="0" applyFont="1" applyBorder="1" applyAlignment="1">
      <alignment vertical="center"/>
    </xf>
    <xf numFmtId="0" fontId="4" fillId="0" borderId="56" xfId="0" applyFont="1" applyBorder="1" applyAlignment="1">
      <alignment vertical="center"/>
    </xf>
    <xf numFmtId="0" fontId="4" fillId="0" borderId="27" xfId="0" applyFont="1" applyBorder="1" applyAlignment="1">
      <alignment vertical="center"/>
    </xf>
    <xf numFmtId="0" fontId="4" fillId="0" borderId="57" xfId="0" applyFont="1" applyBorder="1" applyAlignment="1">
      <alignment vertical="center"/>
    </xf>
    <xf numFmtId="0" fontId="6" fillId="35" borderId="58" xfId="0" applyFont="1" applyFill="1" applyBorder="1" applyAlignment="1">
      <alignment horizontal="center" vertical="center"/>
    </xf>
    <xf numFmtId="0" fontId="4" fillId="0" borderId="59" xfId="0" applyFont="1" applyBorder="1" applyAlignment="1">
      <alignment horizontal="left" vertical="center"/>
    </xf>
    <xf numFmtId="0" fontId="4" fillId="0" borderId="12" xfId="0" applyFont="1" applyBorder="1" applyAlignment="1">
      <alignment horizontal="left" vertical="center"/>
    </xf>
    <xf numFmtId="0" fontId="4" fillId="0" borderId="58" xfId="0" applyFont="1" applyBorder="1" applyAlignment="1">
      <alignment horizontal="left" vertical="center"/>
    </xf>
    <xf numFmtId="0" fontId="4" fillId="0" borderId="60" xfId="0" applyFont="1" applyBorder="1" applyAlignment="1">
      <alignment horizontal="center" vertical="center"/>
    </xf>
    <xf numFmtId="0" fontId="7" fillId="0" borderId="12" xfId="0" applyFont="1" applyBorder="1" applyAlignment="1">
      <alignment horizontal="left" vertical="center" wrapText="1"/>
    </xf>
    <xf numFmtId="0" fontId="17" fillId="0" borderId="0" xfId="0" applyFont="1" applyAlignment="1">
      <alignment horizontal="right" vertical="center"/>
    </xf>
    <xf numFmtId="0" fontId="67" fillId="0" borderId="0" xfId="0" applyFont="1" applyAlignment="1">
      <alignment horizontal="right" vertical="center"/>
    </xf>
    <xf numFmtId="188" fontId="68" fillId="0" borderId="0" xfId="0" applyNumberFormat="1" applyFont="1" applyAlignment="1">
      <alignment horizontal="right" vertical="center"/>
    </xf>
    <xf numFmtId="0" fontId="5" fillId="35" borderId="12" xfId="0" applyFont="1" applyFill="1" applyBorder="1" applyAlignment="1">
      <alignment vertical="center"/>
    </xf>
    <xf numFmtId="0" fontId="5" fillId="3" borderId="12" xfId="0" applyFont="1" applyFill="1" applyBorder="1" applyAlignment="1">
      <alignment vertical="center"/>
    </xf>
    <xf numFmtId="185" fontId="5" fillId="35" borderId="15" xfId="0" applyNumberFormat="1" applyFont="1" applyFill="1" applyBorder="1" applyAlignment="1">
      <alignment horizontal="left" vertical="center"/>
    </xf>
    <xf numFmtId="0" fontId="5" fillId="3" borderId="12" xfId="0" applyFont="1" applyFill="1" applyBorder="1" applyAlignment="1">
      <alignment horizontal="left" vertical="center"/>
    </xf>
    <xf numFmtId="185" fontId="5" fillId="35" borderId="12" xfId="0" applyNumberFormat="1" applyFont="1" applyFill="1" applyBorder="1" applyAlignment="1">
      <alignment horizontal="left" vertical="center"/>
    </xf>
    <xf numFmtId="0" fontId="4" fillId="34" borderId="12" xfId="0" applyFont="1" applyFill="1" applyBorder="1" applyAlignment="1">
      <alignment vertical="center" shrinkToFit="1"/>
    </xf>
    <xf numFmtId="186" fontId="6" fillId="34" borderId="12" xfId="0" applyNumberFormat="1" applyFont="1" applyFill="1" applyBorder="1" applyAlignment="1">
      <alignment vertical="center" shrinkToFit="1"/>
    </xf>
    <xf numFmtId="186" fontId="6" fillId="34" borderId="19" xfId="0" applyNumberFormat="1" applyFont="1" applyFill="1" applyBorder="1" applyAlignment="1">
      <alignment vertical="center" shrinkToFit="1"/>
    </xf>
    <xf numFmtId="0" fontId="4" fillId="0" borderId="0" xfId="0" applyFont="1" applyFill="1" applyBorder="1" applyAlignment="1">
      <alignment vertical="center" shrinkToFit="1"/>
    </xf>
    <xf numFmtId="0" fontId="4" fillId="34" borderId="61" xfId="0" applyFont="1" applyFill="1" applyBorder="1" applyAlignment="1">
      <alignment vertical="center" shrinkToFit="1"/>
    </xf>
    <xf numFmtId="186" fontId="6" fillId="34" borderId="13" xfId="0" applyNumberFormat="1" applyFont="1" applyFill="1" applyBorder="1" applyAlignment="1">
      <alignment vertical="center" shrinkToFit="1"/>
    </xf>
    <xf numFmtId="186" fontId="6" fillId="34" borderId="15" xfId="0" applyNumberFormat="1" applyFont="1" applyFill="1" applyBorder="1" applyAlignment="1">
      <alignment vertical="center" shrinkToFit="1"/>
    </xf>
    <xf numFmtId="186" fontId="6" fillId="34" borderId="62" xfId="0" applyNumberFormat="1" applyFont="1" applyFill="1" applyBorder="1" applyAlignment="1">
      <alignment vertical="center" shrinkToFit="1"/>
    </xf>
    <xf numFmtId="9" fontId="6" fillId="34" borderId="13" xfId="0" applyNumberFormat="1" applyFont="1" applyFill="1" applyBorder="1" applyAlignment="1">
      <alignment vertical="center" shrinkToFit="1"/>
    </xf>
    <xf numFmtId="9" fontId="6" fillId="34" borderId="15" xfId="0" applyNumberFormat="1" applyFont="1" applyFill="1" applyBorder="1" applyAlignment="1">
      <alignment vertical="center" shrinkToFit="1"/>
    </xf>
    <xf numFmtId="0" fontId="4" fillId="0" borderId="0" xfId="0" applyFont="1" applyFill="1" applyAlignment="1">
      <alignment vertical="center" shrinkToFit="1"/>
    </xf>
    <xf numFmtId="0" fontId="4" fillId="0" borderId="0" xfId="0" applyFont="1" applyAlignment="1">
      <alignment vertical="center" shrinkToFit="1"/>
    </xf>
    <xf numFmtId="0" fontId="4" fillId="0" borderId="12" xfId="0" applyFont="1" applyFill="1" applyBorder="1" applyAlignment="1">
      <alignment vertical="center" shrinkToFit="1"/>
    </xf>
    <xf numFmtId="186" fontId="6" fillId="0" borderId="12" xfId="0" applyNumberFormat="1" applyFont="1" applyFill="1" applyBorder="1" applyAlignment="1">
      <alignment vertical="center" shrinkToFit="1"/>
    </xf>
    <xf numFmtId="186" fontId="6" fillId="0" borderId="19" xfId="0" applyNumberFormat="1" applyFont="1" applyFill="1" applyBorder="1" applyAlignment="1">
      <alignment vertical="center" shrinkToFit="1"/>
    </xf>
    <xf numFmtId="0" fontId="4" fillId="0" borderId="61" xfId="0" applyFont="1" applyFill="1" applyBorder="1" applyAlignment="1">
      <alignment vertical="center" shrinkToFit="1"/>
    </xf>
    <xf numFmtId="186" fontId="6" fillId="0" borderId="13" xfId="0" applyNumberFormat="1" applyFont="1" applyFill="1" applyBorder="1" applyAlignment="1">
      <alignment vertical="center" shrinkToFit="1"/>
    </xf>
    <xf numFmtId="186" fontId="6" fillId="0" borderId="15" xfId="0" applyNumberFormat="1" applyFont="1" applyFill="1" applyBorder="1" applyAlignment="1">
      <alignment vertical="center" shrinkToFit="1"/>
    </xf>
    <xf numFmtId="186" fontId="6" fillId="0" borderId="62" xfId="0" applyNumberFormat="1" applyFont="1" applyFill="1" applyBorder="1" applyAlignment="1">
      <alignment vertical="center" shrinkToFit="1"/>
    </xf>
    <xf numFmtId="9" fontId="6" fillId="0" borderId="13" xfId="0" applyNumberFormat="1" applyFont="1" applyFill="1" applyBorder="1" applyAlignment="1">
      <alignment vertical="center" shrinkToFit="1"/>
    </xf>
    <xf numFmtId="9" fontId="6" fillId="0" borderId="15" xfId="0" applyNumberFormat="1" applyFont="1" applyFill="1" applyBorder="1" applyAlignment="1">
      <alignment vertical="center" shrinkToFit="1"/>
    </xf>
    <xf numFmtId="188" fontId="4" fillId="0" borderId="13" xfId="0" applyNumberFormat="1" applyFont="1" applyFill="1" applyBorder="1" applyAlignment="1">
      <alignment vertical="center" shrinkToFit="1"/>
    </xf>
    <xf numFmtId="186" fontId="4" fillId="0" borderId="16" xfId="0" applyNumberFormat="1" applyFont="1" applyFill="1" applyBorder="1" applyAlignment="1">
      <alignment horizontal="right" vertical="center" shrinkToFit="1"/>
    </xf>
    <xf numFmtId="184" fontId="4" fillId="0" borderId="16" xfId="0" applyNumberFormat="1" applyFont="1" applyFill="1" applyBorder="1" applyAlignment="1">
      <alignment horizontal="right" vertical="center" shrinkToFit="1"/>
    </xf>
    <xf numFmtId="184" fontId="4" fillId="0" borderId="12" xfId="0" applyNumberFormat="1" applyFont="1" applyFill="1" applyBorder="1" applyAlignment="1">
      <alignment horizontal="right" vertical="center" shrinkToFit="1"/>
    </xf>
    <xf numFmtId="184" fontId="4" fillId="0" borderId="15" xfId="0" applyNumberFormat="1" applyFont="1" applyFill="1" applyBorder="1" applyAlignment="1">
      <alignment horizontal="right" vertical="center" shrinkToFit="1"/>
    </xf>
    <xf numFmtId="186" fontId="4" fillId="0" borderId="19" xfId="0" applyNumberFormat="1" applyFont="1" applyFill="1" applyBorder="1" applyAlignment="1">
      <alignment horizontal="right" vertical="center" shrinkToFit="1"/>
    </xf>
    <xf numFmtId="187" fontId="4" fillId="0" borderId="61" xfId="0" applyNumberFormat="1" applyFont="1" applyFill="1" applyBorder="1" applyAlignment="1">
      <alignment horizontal="right" vertical="center" shrinkToFit="1"/>
    </xf>
    <xf numFmtId="186" fontId="4" fillId="0" borderId="13" xfId="0" applyNumberFormat="1" applyFont="1" applyFill="1" applyBorder="1" applyAlignment="1">
      <alignment horizontal="right" vertical="center" shrinkToFit="1"/>
    </xf>
    <xf numFmtId="186" fontId="4" fillId="0" borderId="15" xfId="0" applyNumberFormat="1" applyFont="1" applyFill="1" applyBorder="1" applyAlignment="1">
      <alignment horizontal="right" vertical="center" shrinkToFit="1"/>
    </xf>
    <xf numFmtId="186" fontId="4" fillId="0" borderId="62" xfId="0" applyNumberFormat="1" applyFont="1" applyFill="1" applyBorder="1" applyAlignment="1">
      <alignment vertical="center" shrinkToFit="1"/>
    </xf>
    <xf numFmtId="186" fontId="4" fillId="0" borderId="0" xfId="0" applyNumberFormat="1" applyFont="1" applyFill="1" applyBorder="1" applyAlignment="1">
      <alignment horizontal="right" vertical="center" shrinkToFit="1"/>
    </xf>
    <xf numFmtId="9" fontId="4" fillId="0" borderId="13" xfId="0" applyNumberFormat="1" applyFont="1" applyFill="1" applyBorder="1" applyAlignment="1">
      <alignment horizontal="right" vertical="center" shrinkToFit="1"/>
    </xf>
    <xf numFmtId="9" fontId="4" fillId="0" borderId="15" xfId="0" applyNumberFormat="1" applyFont="1" applyFill="1" applyBorder="1" applyAlignment="1">
      <alignment horizontal="right" vertical="center" shrinkToFit="1"/>
    </xf>
    <xf numFmtId="186" fontId="4" fillId="0" borderId="19" xfId="0" applyNumberFormat="1" applyFont="1" applyFill="1" applyBorder="1" applyAlignment="1">
      <alignment vertical="center" shrinkToFit="1"/>
    </xf>
    <xf numFmtId="0" fontId="4" fillId="0" borderId="13" xfId="0" applyFont="1" applyBorder="1" applyAlignment="1">
      <alignment vertical="center" shrinkToFit="1"/>
    </xf>
    <xf numFmtId="0" fontId="4" fillId="0" borderId="61" xfId="0" applyFont="1" applyBorder="1" applyAlignment="1">
      <alignment vertical="center" shrinkToFit="1"/>
    </xf>
    <xf numFmtId="0" fontId="4" fillId="0" borderId="15" xfId="0" applyFont="1" applyBorder="1" applyAlignment="1">
      <alignment vertical="center" shrinkToFit="1"/>
    </xf>
    <xf numFmtId="0" fontId="4" fillId="0" borderId="19" xfId="0" applyFont="1" applyBorder="1" applyAlignment="1">
      <alignment vertical="center" shrinkToFit="1"/>
    </xf>
    <xf numFmtId="0" fontId="4" fillId="0" borderId="62" xfId="0" applyFont="1" applyBorder="1" applyAlignment="1">
      <alignment vertical="center" shrinkToFit="1"/>
    </xf>
    <xf numFmtId="9" fontId="4" fillId="0" borderId="13" xfId="0" applyNumberFormat="1" applyFont="1" applyFill="1" applyBorder="1" applyAlignment="1">
      <alignment vertical="center" shrinkToFit="1"/>
    </xf>
    <xf numFmtId="9" fontId="4" fillId="0" borderId="15" xfId="0" applyNumberFormat="1" applyFont="1" applyFill="1" applyBorder="1" applyAlignment="1">
      <alignment vertical="center" shrinkToFit="1"/>
    </xf>
    <xf numFmtId="0" fontId="4" fillId="0" borderId="15" xfId="0" applyFont="1" applyFill="1" applyBorder="1" applyAlignment="1">
      <alignment vertical="center" shrinkToFit="1"/>
    </xf>
    <xf numFmtId="0" fontId="4" fillId="0" borderId="13" xfId="0" applyFont="1" applyFill="1" applyBorder="1" applyAlignment="1">
      <alignment vertical="center" shrinkToFit="1"/>
    </xf>
    <xf numFmtId="49" fontId="4" fillId="0" borderId="24" xfId="0" applyNumberFormat="1" applyFont="1" applyFill="1" applyBorder="1" applyAlignment="1">
      <alignment horizontal="right" vertical="center" shrinkToFit="1"/>
    </xf>
    <xf numFmtId="49" fontId="4" fillId="0" borderId="15" xfId="0" applyNumberFormat="1" applyFont="1" applyFill="1" applyBorder="1" applyAlignment="1">
      <alignment horizontal="right" vertical="center" shrinkToFit="1"/>
    </xf>
    <xf numFmtId="184" fontId="4" fillId="0" borderId="13" xfId="0" applyNumberFormat="1" applyFont="1" applyFill="1" applyBorder="1" applyAlignment="1">
      <alignment vertical="center" shrinkToFit="1"/>
    </xf>
    <xf numFmtId="49" fontId="4" fillId="0" borderId="12" xfId="0" applyNumberFormat="1" applyFont="1" applyFill="1" applyBorder="1" applyAlignment="1">
      <alignment horizontal="right" vertical="center" shrinkToFit="1"/>
    </xf>
    <xf numFmtId="9" fontId="4" fillId="34" borderId="13" xfId="0" applyNumberFormat="1" applyFont="1" applyFill="1" applyBorder="1" applyAlignment="1">
      <alignment vertical="center" shrinkToFit="1"/>
    </xf>
    <xf numFmtId="9" fontId="4" fillId="34" borderId="15" xfId="0" applyNumberFormat="1" applyFont="1" applyFill="1" applyBorder="1" applyAlignment="1">
      <alignment vertical="center" shrinkToFit="1"/>
    </xf>
    <xf numFmtId="184" fontId="4" fillId="0" borderId="11" xfId="0" applyNumberFormat="1" applyFont="1" applyFill="1" applyBorder="1" applyAlignment="1">
      <alignment horizontal="right" vertical="center" shrinkToFit="1"/>
    </xf>
    <xf numFmtId="186" fontId="4" fillId="0" borderId="26" xfId="0" applyNumberFormat="1" applyFont="1" applyFill="1" applyBorder="1" applyAlignment="1">
      <alignment horizontal="right" vertical="center" shrinkToFit="1"/>
    </xf>
    <xf numFmtId="0" fontId="6" fillId="33" borderId="12" xfId="0" applyFont="1" applyFill="1" applyBorder="1" applyAlignment="1">
      <alignment vertical="center" shrinkToFit="1"/>
    </xf>
    <xf numFmtId="0" fontId="4" fillId="33" borderId="12" xfId="0" applyFont="1" applyFill="1" applyBorder="1" applyAlignment="1">
      <alignment vertical="center" shrinkToFit="1"/>
    </xf>
    <xf numFmtId="0" fontId="5" fillId="33" borderId="15" xfId="0" applyFont="1" applyFill="1" applyBorder="1" applyAlignment="1">
      <alignment horizontal="left" vertical="center" shrinkToFit="1"/>
    </xf>
    <xf numFmtId="184" fontId="6" fillId="38" borderId="19" xfId="0" applyNumberFormat="1" applyFont="1" applyFill="1" applyBorder="1" applyAlignment="1">
      <alignment vertical="center" shrinkToFit="1"/>
    </xf>
    <xf numFmtId="184" fontId="6" fillId="0" borderId="0" xfId="0" applyNumberFormat="1" applyFont="1" applyFill="1" applyBorder="1" applyAlignment="1">
      <alignment vertical="center" shrinkToFit="1"/>
    </xf>
    <xf numFmtId="0" fontId="4" fillId="33" borderId="61" xfId="0" applyFont="1" applyFill="1" applyBorder="1" applyAlignment="1">
      <alignment vertical="center" shrinkToFit="1"/>
    </xf>
    <xf numFmtId="184" fontId="6" fillId="33" borderId="13" xfId="0" applyNumberFormat="1" applyFont="1" applyFill="1" applyBorder="1" applyAlignment="1">
      <alignment horizontal="right" vertical="center" shrinkToFit="1"/>
    </xf>
    <xf numFmtId="184" fontId="5" fillId="33" borderId="15" xfId="0" applyNumberFormat="1" applyFont="1" applyFill="1" applyBorder="1" applyAlignment="1">
      <alignment horizontal="left" vertical="center" shrinkToFit="1"/>
    </xf>
    <xf numFmtId="184" fontId="6" fillId="38" borderId="62" xfId="0" applyNumberFormat="1" applyFont="1" applyFill="1" applyBorder="1" applyAlignment="1">
      <alignment vertical="center" shrinkToFit="1"/>
    </xf>
    <xf numFmtId="9" fontId="4" fillId="33" borderId="13" xfId="0" applyNumberFormat="1" applyFont="1" applyFill="1" applyBorder="1" applyAlignment="1">
      <alignment vertical="center" shrinkToFit="1"/>
    </xf>
    <xf numFmtId="9" fontId="5" fillId="33" borderId="15" xfId="0" applyNumberFormat="1" applyFont="1" applyFill="1" applyBorder="1" applyAlignment="1">
      <alignment horizontal="left" vertical="center" shrinkToFit="1"/>
    </xf>
    <xf numFmtId="188" fontId="4" fillId="33" borderId="13" xfId="0" applyNumberFormat="1" applyFont="1" applyFill="1" applyBorder="1" applyAlignment="1">
      <alignment vertical="center" shrinkToFit="1"/>
    </xf>
    <xf numFmtId="0" fontId="4" fillId="33" borderId="63" xfId="0" applyFont="1" applyFill="1" applyBorder="1" applyAlignment="1">
      <alignment vertical="center" shrinkToFit="1"/>
    </xf>
    <xf numFmtId="184" fontId="6" fillId="38" borderId="64" xfId="0" applyNumberFormat="1" applyFont="1" applyFill="1" applyBorder="1" applyAlignment="1">
      <alignment vertical="center" shrinkToFit="1"/>
    </xf>
    <xf numFmtId="184" fontId="5" fillId="38" borderId="65" xfId="0" applyNumberFormat="1" applyFont="1" applyFill="1" applyBorder="1" applyAlignment="1">
      <alignment horizontal="left" vertical="center" shrinkToFit="1"/>
    </xf>
    <xf numFmtId="184" fontId="6" fillId="38" borderId="66" xfId="0" applyNumberFormat="1" applyFont="1" applyFill="1" applyBorder="1" applyAlignment="1">
      <alignment vertical="center" shrinkToFit="1"/>
    </xf>
    <xf numFmtId="184" fontId="6" fillId="38" borderId="67" xfId="0" applyNumberFormat="1" applyFont="1" applyFill="1" applyBorder="1" applyAlignment="1">
      <alignment vertical="center" shrinkToFit="1"/>
    </xf>
    <xf numFmtId="184" fontId="5" fillId="38" borderId="15" xfId="0" applyNumberFormat="1" applyFont="1" applyFill="1" applyBorder="1" applyAlignment="1">
      <alignment horizontal="left" vertical="center" shrinkToFit="1"/>
    </xf>
    <xf numFmtId="0" fontId="5" fillId="33" borderId="68" xfId="0" applyFont="1" applyFill="1" applyBorder="1" applyAlignment="1">
      <alignment horizontal="center" vertical="center" wrapText="1"/>
    </xf>
    <xf numFmtId="9" fontId="5" fillId="33" borderId="13" xfId="0" applyNumberFormat="1" applyFont="1" applyFill="1" applyBorder="1" applyAlignment="1">
      <alignment horizontal="center" vertical="center" wrapText="1"/>
    </xf>
    <xf numFmtId="185" fontId="5" fillId="7" borderId="12" xfId="0" applyNumberFormat="1" applyFont="1" applyFill="1" applyBorder="1" applyAlignment="1">
      <alignment vertical="center"/>
    </xf>
    <xf numFmtId="185" fontId="5" fillId="4" borderId="12" xfId="0" applyNumberFormat="1" applyFont="1" applyFill="1" applyBorder="1" applyAlignment="1">
      <alignment vertical="center"/>
    </xf>
    <xf numFmtId="186" fontId="68" fillId="0" borderId="44" xfId="63" applyNumberFormat="1" applyFont="1" applyFill="1" applyBorder="1">
      <alignment/>
      <protection/>
    </xf>
    <xf numFmtId="186" fontId="68" fillId="0" borderId="45" xfId="63" applyNumberFormat="1" applyFont="1" applyFill="1" applyBorder="1">
      <alignment/>
      <protection/>
    </xf>
    <xf numFmtId="186" fontId="68" fillId="0" borderId="28" xfId="63" applyNumberFormat="1" applyFont="1" applyFill="1" applyBorder="1">
      <alignment/>
      <protection/>
    </xf>
    <xf numFmtId="186" fontId="68" fillId="0" borderId="56" xfId="63" applyNumberFormat="1" applyFont="1" applyFill="1" applyBorder="1">
      <alignment/>
      <protection/>
    </xf>
    <xf numFmtId="186" fontId="68" fillId="0" borderId="46" xfId="63" applyNumberFormat="1" applyFont="1" applyFill="1" applyBorder="1">
      <alignment/>
      <protection/>
    </xf>
    <xf numFmtId="186" fontId="68" fillId="0" borderId="30" xfId="63" applyNumberFormat="1" applyFont="1" applyFill="1" applyBorder="1">
      <alignment/>
      <protection/>
    </xf>
    <xf numFmtId="186" fontId="68" fillId="0" borderId="69" xfId="63" applyNumberFormat="1" applyFont="1" applyFill="1" applyBorder="1" applyAlignment="1">
      <alignment horizontal="right"/>
      <protection/>
    </xf>
    <xf numFmtId="186" fontId="68" fillId="0" borderId="70" xfId="63" applyNumberFormat="1" applyFont="1" applyFill="1" applyBorder="1">
      <alignment/>
      <protection/>
    </xf>
    <xf numFmtId="186" fontId="68" fillId="0" borderId="71" xfId="63" applyNumberFormat="1" applyFont="1" applyFill="1" applyBorder="1" applyAlignment="1">
      <alignment horizontal="right"/>
      <protection/>
    </xf>
    <xf numFmtId="186" fontId="68" fillId="0" borderId="46" xfId="63" applyNumberFormat="1" applyFont="1" applyFill="1" applyBorder="1" applyAlignment="1">
      <alignment horizontal="right"/>
      <protection/>
    </xf>
    <xf numFmtId="186" fontId="68" fillId="0" borderId="72" xfId="63" applyNumberFormat="1" applyFont="1" applyFill="1" applyBorder="1">
      <alignment/>
      <protection/>
    </xf>
    <xf numFmtId="186" fontId="68" fillId="0" borderId="43" xfId="63" applyNumberFormat="1" applyFont="1" applyFill="1" applyBorder="1">
      <alignment/>
      <protection/>
    </xf>
    <xf numFmtId="186" fontId="68" fillId="0" borderId="29" xfId="63" applyNumberFormat="1" applyFont="1" applyFill="1" applyBorder="1">
      <alignment/>
      <protection/>
    </xf>
    <xf numFmtId="186" fontId="68" fillId="0" borderId="47" xfId="63" applyNumberFormat="1" applyFont="1" applyFill="1" applyBorder="1" applyAlignment="1">
      <alignment horizontal="right"/>
      <protection/>
    </xf>
    <xf numFmtId="186" fontId="68" fillId="0" borderId="48" xfId="63" applyNumberFormat="1" applyFont="1" applyFill="1" applyBorder="1" applyAlignment="1">
      <alignment horizontal="right"/>
      <protection/>
    </xf>
    <xf numFmtId="186" fontId="68" fillId="0" borderId="44" xfId="63" applyNumberFormat="1" applyFont="1" applyFill="1" applyBorder="1" applyAlignment="1">
      <alignment horizontal="right"/>
      <protection/>
    </xf>
    <xf numFmtId="186" fontId="68" fillId="0" borderId="45" xfId="63" applyNumberFormat="1" applyFont="1" applyFill="1" applyBorder="1" applyAlignment="1">
      <alignment horizontal="right"/>
      <protection/>
    </xf>
    <xf numFmtId="186" fontId="68" fillId="0" borderId="71" xfId="63" applyNumberFormat="1" applyFont="1" applyFill="1" applyBorder="1">
      <alignment/>
      <protection/>
    </xf>
    <xf numFmtId="0" fontId="14" fillId="0" borderId="41" xfId="63" applyFont="1" applyFill="1" applyBorder="1" applyAlignment="1">
      <alignment vertical="center" shrinkToFit="1"/>
      <protection/>
    </xf>
    <xf numFmtId="186" fontId="11" fillId="0" borderId="73" xfId="63" applyNumberFormat="1" applyFont="1" applyFill="1" applyBorder="1" applyAlignment="1">
      <alignment horizontal="center"/>
      <protection/>
    </xf>
    <xf numFmtId="186" fontId="68" fillId="0" borderId="73" xfId="63" applyNumberFormat="1" applyFont="1" applyFill="1" applyBorder="1">
      <alignment/>
      <protection/>
    </xf>
    <xf numFmtId="186" fontId="14" fillId="0" borderId="41" xfId="63" applyNumberFormat="1" applyFont="1" applyFill="1" applyBorder="1" applyAlignment="1">
      <alignment shrinkToFit="1"/>
      <protection/>
    </xf>
    <xf numFmtId="186" fontId="68" fillId="0" borderId="42" xfId="63" applyNumberFormat="1" applyFont="1" applyFill="1" applyBorder="1">
      <alignment/>
      <protection/>
    </xf>
    <xf numFmtId="0" fontId="11" fillId="0" borderId="42" xfId="63" applyFont="1" applyBorder="1" applyAlignment="1">
      <alignment vertical="top" shrinkToFit="1"/>
      <protection/>
    </xf>
    <xf numFmtId="5" fontId="11" fillId="4" borderId="41" xfId="63" applyNumberFormat="1" applyFont="1" applyFill="1" applyBorder="1">
      <alignment/>
      <protection/>
    </xf>
    <xf numFmtId="5" fontId="11" fillId="4" borderId="50" xfId="63" applyNumberFormat="1" applyFont="1" applyFill="1" applyBorder="1">
      <alignment/>
      <protection/>
    </xf>
    <xf numFmtId="0" fontId="11" fillId="4" borderId="30" xfId="63" applyFont="1" applyFill="1" applyBorder="1">
      <alignment/>
      <protection/>
    </xf>
    <xf numFmtId="5" fontId="11" fillId="4" borderId="39" xfId="63" applyNumberFormat="1" applyFont="1" applyFill="1" applyBorder="1">
      <alignment/>
      <protection/>
    </xf>
    <xf numFmtId="0" fontId="11" fillId="3" borderId="12" xfId="63" applyFont="1" applyFill="1" applyBorder="1">
      <alignment/>
      <protection/>
    </xf>
    <xf numFmtId="0" fontId="14" fillId="3" borderId="15" xfId="63" applyFont="1" applyFill="1" applyBorder="1" applyAlignment="1">
      <alignment horizontal="left" vertical="center" shrinkToFit="1"/>
      <protection/>
    </xf>
    <xf numFmtId="186" fontId="11" fillId="3" borderId="20" xfId="63" applyNumberFormat="1" applyFont="1" applyFill="1" applyBorder="1">
      <alignment/>
      <protection/>
    </xf>
    <xf numFmtId="38" fontId="11" fillId="3" borderId="20" xfId="63" applyNumberFormat="1" applyFont="1" applyFill="1" applyBorder="1">
      <alignment/>
      <protection/>
    </xf>
    <xf numFmtId="186" fontId="11" fillId="3" borderId="26" xfId="63" applyNumberFormat="1" applyFont="1" applyFill="1" applyBorder="1">
      <alignment/>
      <protection/>
    </xf>
    <xf numFmtId="186" fontId="14" fillId="3" borderId="15" xfId="63" applyNumberFormat="1" applyFont="1" applyFill="1" applyBorder="1" applyAlignment="1">
      <alignment shrinkToFit="1"/>
      <protection/>
    </xf>
    <xf numFmtId="186" fontId="11" fillId="3" borderId="20" xfId="63" applyNumberFormat="1" applyFont="1" applyFill="1" applyBorder="1" applyAlignment="1">
      <alignment/>
      <protection/>
    </xf>
    <xf numFmtId="0" fontId="11" fillId="3" borderId="19" xfId="63" applyFont="1" applyFill="1" applyBorder="1" applyAlignment="1">
      <alignment vertical="top" shrinkToFit="1"/>
      <protection/>
    </xf>
    <xf numFmtId="0" fontId="11" fillId="4" borderId="20" xfId="63" applyFont="1" applyFill="1" applyBorder="1" applyAlignment="1">
      <alignment vertical="center"/>
      <protection/>
    </xf>
    <xf numFmtId="0" fontId="11" fillId="4" borderId="72" xfId="63" applyFont="1" applyFill="1" applyBorder="1" applyAlignment="1">
      <alignment vertical="center"/>
      <protection/>
    </xf>
    <xf numFmtId="0" fontId="11" fillId="35" borderId="10" xfId="63" applyFont="1" applyFill="1" applyBorder="1" applyAlignment="1">
      <alignment vertical="center"/>
      <protection/>
    </xf>
    <xf numFmtId="0" fontId="11" fillId="35" borderId="18" xfId="63" applyFont="1" applyFill="1" applyBorder="1" applyAlignment="1">
      <alignment vertical="center"/>
      <protection/>
    </xf>
    <xf numFmtId="5" fontId="11" fillId="35" borderId="10" xfId="63" applyNumberFormat="1" applyFont="1" applyFill="1" applyBorder="1" applyAlignment="1">
      <alignment vertical="center"/>
      <protection/>
    </xf>
    <xf numFmtId="0" fontId="11" fillId="3" borderId="11" xfId="63" applyFont="1" applyFill="1" applyBorder="1" applyAlignment="1">
      <alignment vertical="center"/>
      <protection/>
    </xf>
    <xf numFmtId="0" fontId="11" fillId="3" borderId="10" xfId="63" applyFont="1" applyFill="1" applyBorder="1" applyAlignment="1">
      <alignment vertical="center"/>
      <protection/>
    </xf>
    <xf numFmtId="5" fontId="11" fillId="3" borderId="10" xfId="63" applyNumberFormat="1" applyFont="1" applyFill="1" applyBorder="1">
      <alignment/>
      <protection/>
    </xf>
    <xf numFmtId="0" fontId="11" fillId="3" borderId="10" xfId="63" applyFont="1" applyFill="1" applyBorder="1">
      <alignment/>
      <protection/>
    </xf>
    <xf numFmtId="0" fontId="11" fillId="3" borderId="18" xfId="63" applyFont="1" applyFill="1" applyBorder="1">
      <alignment/>
      <protection/>
    </xf>
    <xf numFmtId="0" fontId="11" fillId="3" borderId="33" xfId="63" applyFont="1" applyFill="1" applyBorder="1" applyAlignment="1">
      <alignment horizontal="left" vertical="center"/>
      <protection/>
    </xf>
    <xf numFmtId="0" fontId="11" fillId="3" borderId="60" xfId="63" applyFont="1" applyFill="1" applyBorder="1" applyAlignment="1">
      <alignment horizontal="left" vertical="center"/>
      <protection/>
    </xf>
    <xf numFmtId="0" fontId="11" fillId="3" borderId="59" xfId="63" applyFont="1" applyFill="1" applyBorder="1" applyAlignment="1">
      <alignment horizontal="center"/>
      <protection/>
    </xf>
    <xf numFmtId="0" fontId="11" fillId="3" borderId="20" xfId="63" applyFont="1" applyFill="1" applyBorder="1" applyAlignment="1">
      <alignment vertical="center"/>
      <protection/>
    </xf>
    <xf numFmtId="0" fontId="11" fillId="3" borderId="13" xfId="63" applyFont="1" applyFill="1" applyBorder="1" applyAlignment="1">
      <alignment vertical="center" shrinkToFit="1"/>
      <protection/>
    </xf>
    <xf numFmtId="0" fontId="14" fillId="3" borderId="27" xfId="63" applyFont="1" applyFill="1" applyBorder="1" applyAlignment="1">
      <alignment shrinkToFit="1"/>
      <protection/>
    </xf>
    <xf numFmtId="186" fontId="11" fillId="3" borderId="27" xfId="63" applyNumberFormat="1" applyFont="1" applyFill="1" applyBorder="1">
      <alignment/>
      <protection/>
    </xf>
    <xf numFmtId="186" fontId="14" fillId="3" borderId="27" xfId="63" applyNumberFormat="1" applyFont="1" applyFill="1" applyBorder="1" applyAlignment="1">
      <alignment shrinkToFit="1"/>
      <protection/>
    </xf>
    <xf numFmtId="186" fontId="16" fillId="3" borderId="19" xfId="63" applyNumberFormat="1" applyFont="1" applyFill="1" applyBorder="1" applyAlignment="1">
      <alignment vertical="top" shrinkToFit="1"/>
      <protection/>
    </xf>
    <xf numFmtId="0" fontId="14" fillId="3" borderId="59" xfId="63" applyFont="1" applyFill="1" applyBorder="1" applyAlignment="1">
      <alignment horizontal="center" shrinkToFit="1"/>
      <protection/>
    </xf>
    <xf numFmtId="196" fontId="11" fillId="3" borderId="59" xfId="63" applyNumberFormat="1" applyFont="1" applyFill="1" applyBorder="1" applyAlignment="1">
      <alignment horizontal="center" vertical="center"/>
      <protection/>
    </xf>
    <xf numFmtId="196" fontId="14" fillId="3" borderId="59" xfId="63" applyNumberFormat="1" applyFont="1" applyFill="1" applyBorder="1" applyAlignment="1">
      <alignment horizontal="center" vertical="center" shrinkToFit="1"/>
      <protection/>
    </xf>
    <xf numFmtId="196" fontId="14" fillId="3" borderId="59" xfId="63" applyNumberFormat="1" applyFont="1" applyFill="1" applyBorder="1" applyAlignment="1">
      <alignment horizontal="center" vertical="center"/>
      <protection/>
    </xf>
    <xf numFmtId="186" fontId="14" fillId="3" borderId="59" xfId="63" applyNumberFormat="1" applyFont="1" applyFill="1" applyBorder="1" applyAlignment="1">
      <alignment horizontal="right" vertical="top" shrinkToFit="1"/>
      <protection/>
    </xf>
    <xf numFmtId="186" fontId="11" fillId="3" borderId="59" xfId="63" applyNumberFormat="1" applyFont="1" applyFill="1" applyBorder="1" applyAlignment="1">
      <alignment horizontal="center"/>
      <protection/>
    </xf>
    <xf numFmtId="186" fontId="11" fillId="3" borderId="34" xfId="63" applyNumberFormat="1" applyFont="1" applyFill="1" applyBorder="1" applyAlignment="1">
      <alignment horizontal="center" vertical="top"/>
      <protection/>
    </xf>
    <xf numFmtId="0" fontId="14" fillId="3" borderId="12" xfId="63" applyFont="1" applyFill="1" applyBorder="1" applyAlignment="1">
      <alignment shrinkToFit="1"/>
      <protection/>
    </xf>
    <xf numFmtId="196" fontId="11" fillId="3" borderId="27" xfId="63" applyNumberFormat="1" applyFont="1" applyFill="1" applyBorder="1" applyAlignment="1">
      <alignment horizontal="center" vertical="center"/>
      <protection/>
    </xf>
    <xf numFmtId="196" fontId="14" fillId="3" borderId="12" xfId="63" applyNumberFormat="1" applyFont="1" applyFill="1" applyBorder="1" applyAlignment="1">
      <alignment horizontal="center" vertical="center" shrinkToFit="1"/>
      <protection/>
    </xf>
    <xf numFmtId="186" fontId="11" fillId="3" borderId="19" xfId="63" applyNumberFormat="1" applyFont="1" applyFill="1" applyBorder="1" applyAlignment="1">
      <alignment vertical="top" shrinkToFit="1"/>
      <protection/>
    </xf>
    <xf numFmtId="0" fontId="6" fillId="35" borderId="32" xfId="0" applyFont="1" applyFill="1" applyBorder="1" applyAlignment="1">
      <alignment horizontal="center" vertical="center"/>
    </xf>
    <xf numFmtId="0" fontId="7" fillId="0" borderId="15" xfId="0" applyFont="1" applyBorder="1" applyAlignment="1">
      <alignment horizontal="left" vertical="center"/>
    </xf>
    <xf numFmtId="184" fontId="69" fillId="0" borderId="35" xfId="0" applyNumberFormat="1" applyFont="1" applyBorder="1" applyAlignment="1">
      <alignment vertical="center"/>
    </xf>
    <xf numFmtId="0" fontId="69" fillId="0" borderId="19" xfId="0" applyFont="1" applyBorder="1" applyAlignment="1">
      <alignment horizontal="center" vertical="center"/>
    </xf>
    <xf numFmtId="184" fontId="69" fillId="0" borderId="36" xfId="0" applyNumberFormat="1" applyFont="1" applyBorder="1" applyAlignment="1">
      <alignment vertical="center"/>
    </xf>
    <xf numFmtId="184" fontId="69" fillId="0" borderId="19" xfId="0" applyNumberFormat="1" applyFont="1" applyBorder="1" applyAlignment="1">
      <alignment vertical="center"/>
    </xf>
    <xf numFmtId="0" fontId="5" fillId="0" borderId="31" xfId="0" applyFont="1" applyBorder="1" applyAlignment="1">
      <alignment horizontal="center" vertical="center" shrinkToFit="1"/>
    </xf>
    <xf numFmtId="49" fontId="5" fillId="0" borderId="74" xfId="0" applyNumberFormat="1" applyFont="1" applyFill="1" applyBorder="1" applyAlignment="1">
      <alignment horizontal="left" vertical="center" shrinkToFit="1"/>
    </xf>
    <xf numFmtId="0" fontId="14" fillId="3" borderId="13" xfId="63" applyFont="1" applyFill="1" applyBorder="1" applyAlignment="1">
      <alignment vertical="center" shrinkToFit="1"/>
      <protection/>
    </xf>
    <xf numFmtId="0" fontId="70" fillId="0" borderId="54" xfId="0" applyFont="1" applyFill="1" applyBorder="1" applyAlignment="1">
      <alignment vertical="center"/>
    </xf>
    <xf numFmtId="0" fontId="70" fillId="0" borderId="19" xfId="0" applyFont="1" applyBorder="1" applyAlignment="1">
      <alignment vertical="center"/>
    </xf>
    <xf numFmtId="184" fontId="70" fillId="0" borderId="13" xfId="0" applyNumberFormat="1" applyFont="1" applyBorder="1" applyAlignment="1">
      <alignment horizontal="left" vertical="center"/>
    </xf>
    <xf numFmtId="0" fontId="18" fillId="35" borderId="13" xfId="0" applyFont="1" applyFill="1" applyBorder="1" applyAlignment="1">
      <alignment horizontal="left" vertical="center"/>
    </xf>
    <xf numFmtId="0" fontId="5" fillId="0" borderId="32" xfId="0" applyFont="1" applyBorder="1" applyAlignment="1">
      <alignment horizontal="left" vertical="center"/>
    </xf>
    <xf numFmtId="0" fontId="6" fillId="35" borderId="55" xfId="0" applyFont="1" applyFill="1" applyBorder="1" applyAlignment="1">
      <alignment horizontal="right" vertical="center"/>
    </xf>
    <xf numFmtId="0" fontId="6" fillId="35" borderId="58" xfId="0" applyFont="1" applyFill="1" applyBorder="1" applyAlignment="1">
      <alignment horizontal="right" vertical="center"/>
    </xf>
    <xf numFmtId="184" fontId="69" fillId="0" borderId="75" xfId="0" applyNumberFormat="1" applyFont="1" applyBorder="1" applyAlignment="1">
      <alignment horizontal="center" vertical="center"/>
    </xf>
    <xf numFmtId="184" fontId="69" fillId="0" borderId="76" xfId="0" applyNumberFormat="1" applyFont="1" applyBorder="1" applyAlignment="1">
      <alignment horizontal="center" vertical="center"/>
    </xf>
    <xf numFmtId="49" fontId="4" fillId="4" borderId="15" xfId="0" applyNumberFormat="1" applyFont="1" applyFill="1" applyBorder="1" applyAlignment="1">
      <alignment horizontal="left" vertical="center"/>
    </xf>
    <xf numFmtId="49" fontId="4" fillId="4" borderId="12" xfId="0" applyNumberFormat="1" applyFont="1" applyFill="1" applyBorder="1" applyAlignment="1">
      <alignment horizontal="left" vertical="center"/>
    </xf>
    <xf numFmtId="184" fontId="69" fillId="0" borderId="51" xfId="0" applyNumberFormat="1" applyFont="1" applyBorder="1" applyAlignment="1">
      <alignment horizontal="right" vertical="center"/>
    </xf>
    <xf numFmtId="184" fontId="69" fillId="0" borderId="77" xfId="0" applyNumberFormat="1" applyFont="1" applyBorder="1" applyAlignment="1">
      <alignment horizontal="right" vertical="center"/>
    </xf>
    <xf numFmtId="184" fontId="69" fillId="0" borderId="59" xfId="0" applyNumberFormat="1" applyFont="1" applyBorder="1" applyAlignment="1">
      <alignment horizontal="center" vertical="center"/>
    </xf>
    <xf numFmtId="0" fontId="0" fillId="0" borderId="59" xfId="0" applyBorder="1" applyAlignment="1">
      <alignment horizontal="center" vertical="center"/>
    </xf>
    <xf numFmtId="0" fontId="0" fillId="0" borderId="34" xfId="0" applyBorder="1" applyAlignment="1">
      <alignment horizontal="center" vertical="center"/>
    </xf>
    <xf numFmtId="184" fontId="69" fillId="0" borderId="12" xfId="0" applyNumberFormat="1" applyFont="1"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6" fillId="35" borderId="32" xfId="0" applyFont="1" applyFill="1" applyBorder="1" applyAlignment="1">
      <alignment horizontal="center" vertical="center"/>
    </xf>
    <xf numFmtId="0" fontId="6" fillId="35" borderId="58" xfId="0" applyFont="1" applyFill="1" applyBorder="1" applyAlignment="1">
      <alignment horizontal="center" vertical="center"/>
    </xf>
    <xf numFmtId="184" fontId="69" fillId="0" borderId="12" xfId="0" applyNumberFormat="1" applyFont="1" applyFill="1" applyBorder="1" applyAlignment="1">
      <alignment horizontal="right" vertical="center"/>
    </xf>
    <xf numFmtId="0" fontId="69" fillId="0" borderId="19" xfId="0" applyFont="1" applyFill="1" applyBorder="1" applyAlignment="1">
      <alignment horizontal="right" vertical="center"/>
    </xf>
    <xf numFmtId="49" fontId="4" fillId="4" borderId="33" xfId="0" applyNumberFormat="1" applyFont="1" applyFill="1" applyBorder="1" applyAlignment="1">
      <alignment horizontal="center" vertical="center"/>
    </xf>
    <xf numFmtId="49" fontId="4" fillId="4" borderId="60" xfId="0" applyNumberFormat="1" applyFont="1" applyFill="1" applyBorder="1" applyAlignment="1">
      <alignment horizontal="center" vertical="center"/>
    </xf>
    <xf numFmtId="184" fontId="69" fillId="0" borderId="60" xfId="0" applyNumberFormat="1" applyFont="1" applyFill="1" applyBorder="1" applyAlignment="1">
      <alignment horizontal="right" vertical="center"/>
    </xf>
    <xf numFmtId="0" fontId="69" fillId="0" borderId="36" xfId="0" applyFont="1" applyFill="1" applyBorder="1" applyAlignment="1">
      <alignment horizontal="right" vertical="center"/>
    </xf>
    <xf numFmtId="0" fontId="71" fillId="0" borderId="54" xfId="0" applyFont="1" applyBorder="1" applyAlignment="1">
      <alignment horizontal="left" vertical="center" indent="1"/>
    </xf>
    <xf numFmtId="0" fontId="71" fillId="0" borderId="12" xfId="0" applyFont="1" applyBorder="1" applyAlignment="1">
      <alignment horizontal="left" vertical="center" indent="1"/>
    </xf>
    <xf numFmtId="0" fontId="72" fillId="0" borderId="19" xfId="0" applyFont="1" applyBorder="1" applyAlignment="1">
      <alignment horizontal="left" vertical="center" indent="1"/>
    </xf>
    <xf numFmtId="0" fontId="15" fillId="0" borderId="54" xfId="0" applyFont="1" applyBorder="1" applyAlignment="1">
      <alignment horizontal="left" vertical="center" indent="1"/>
    </xf>
    <xf numFmtId="0" fontId="0" fillId="0" borderId="12" xfId="0" applyBorder="1" applyAlignment="1">
      <alignment horizontal="left" vertical="center" indent="1"/>
    </xf>
    <xf numFmtId="0" fontId="0" fillId="0" borderId="19" xfId="0" applyBorder="1" applyAlignment="1">
      <alignment horizontal="left" vertical="center" indent="1"/>
    </xf>
    <xf numFmtId="49" fontId="4" fillId="4" borderId="15" xfId="0" applyNumberFormat="1" applyFont="1" applyFill="1" applyBorder="1" applyAlignment="1">
      <alignment horizontal="center" vertical="center"/>
    </xf>
    <xf numFmtId="49" fontId="4" fillId="4" borderId="12" xfId="0" applyNumberFormat="1" applyFont="1" applyFill="1" applyBorder="1" applyAlignment="1">
      <alignment horizontal="center" vertical="center"/>
    </xf>
    <xf numFmtId="49" fontId="4" fillId="4" borderId="32" xfId="0" applyNumberFormat="1" applyFont="1" applyFill="1" applyBorder="1" applyAlignment="1">
      <alignment horizontal="left" vertical="center"/>
    </xf>
    <xf numFmtId="49" fontId="4" fillId="4" borderId="58" xfId="0" applyNumberFormat="1" applyFont="1" applyFill="1" applyBorder="1" applyAlignment="1">
      <alignment horizontal="left" vertical="center"/>
    </xf>
    <xf numFmtId="0" fontId="70" fillId="0" borderId="12" xfId="0" applyFont="1" applyBorder="1" applyAlignment="1">
      <alignment horizontal="center" vertical="center"/>
    </xf>
    <xf numFmtId="0" fontId="71" fillId="0" borderId="12" xfId="0" applyFont="1" applyBorder="1" applyAlignment="1">
      <alignment horizontal="center" vertical="center"/>
    </xf>
    <xf numFmtId="0" fontId="11" fillId="3" borderId="15" xfId="63" applyFont="1" applyFill="1" applyBorder="1" applyAlignment="1">
      <alignment horizontal="center"/>
      <protection/>
    </xf>
    <xf numFmtId="0" fontId="11" fillId="3" borderId="12" xfId="63" applyFont="1" applyFill="1" applyBorder="1" applyAlignment="1">
      <alignment horizontal="center"/>
      <protection/>
    </xf>
    <xf numFmtId="0" fontId="11" fillId="37" borderId="11" xfId="63" applyFont="1" applyFill="1" applyBorder="1" applyAlignment="1">
      <alignment horizontal="center" vertical="center"/>
      <protection/>
    </xf>
    <xf numFmtId="0" fontId="11" fillId="37" borderId="20" xfId="63" applyFont="1" applyFill="1" applyBorder="1" applyAlignment="1">
      <alignment horizontal="center" vertical="center"/>
      <protection/>
    </xf>
    <xf numFmtId="0" fontId="11" fillId="37" borderId="26" xfId="63" applyFont="1" applyFill="1" applyBorder="1" applyAlignment="1">
      <alignment horizontal="center" vertical="center"/>
      <protection/>
    </xf>
    <xf numFmtId="0" fontId="11" fillId="37" borderId="78" xfId="63" applyFont="1" applyFill="1" applyBorder="1" applyAlignment="1">
      <alignment horizontal="center" vertical="center"/>
      <protection/>
    </xf>
    <xf numFmtId="0" fontId="11" fillId="37" borderId="79" xfId="63" applyFont="1" applyFill="1" applyBorder="1" applyAlignment="1">
      <alignment horizontal="center" vertical="center"/>
      <protection/>
    </xf>
    <xf numFmtId="0" fontId="11" fillId="37" borderId="80" xfId="63" applyFont="1" applyFill="1" applyBorder="1" applyAlignment="1">
      <alignment horizontal="center" vertical="center"/>
      <protection/>
    </xf>
    <xf numFmtId="186" fontId="11" fillId="37" borderId="78" xfId="63" applyNumberFormat="1" applyFont="1" applyFill="1" applyBorder="1" applyAlignment="1">
      <alignment horizontal="center" vertical="center"/>
      <protection/>
    </xf>
    <xf numFmtId="186" fontId="11" fillId="37" borderId="81" xfId="63" applyNumberFormat="1" applyFont="1" applyFill="1" applyBorder="1" applyAlignment="1">
      <alignment horizontal="center" vertical="center"/>
      <protection/>
    </xf>
    <xf numFmtId="186" fontId="11" fillId="37" borderId="32" xfId="63" applyNumberFormat="1" applyFont="1" applyFill="1" applyBorder="1" applyAlignment="1">
      <alignment horizontal="center" vertical="center"/>
      <protection/>
    </xf>
    <xf numFmtId="186" fontId="11" fillId="37" borderId="35" xfId="63" applyNumberFormat="1" applyFont="1" applyFill="1" applyBorder="1" applyAlignment="1">
      <alignment horizontal="center" vertical="center"/>
      <protection/>
    </xf>
    <xf numFmtId="186" fontId="11" fillId="37" borderId="20" xfId="63" applyNumberFormat="1" applyFont="1" applyFill="1" applyBorder="1" applyAlignment="1">
      <alignment horizontal="center" vertical="center"/>
      <protection/>
    </xf>
    <xf numFmtId="186" fontId="11" fillId="37" borderId="26" xfId="63" applyNumberFormat="1" applyFont="1" applyFill="1" applyBorder="1" applyAlignment="1">
      <alignment horizontal="center" vertical="center"/>
      <protection/>
    </xf>
    <xf numFmtId="186" fontId="11" fillId="37" borderId="79" xfId="63" applyNumberFormat="1" applyFont="1" applyFill="1" applyBorder="1" applyAlignment="1">
      <alignment horizontal="center" vertical="center"/>
      <protection/>
    </xf>
    <xf numFmtId="186" fontId="11" fillId="37" borderId="80" xfId="63" applyNumberFormat="1" applyFont="1" applyFill="1" applyBorder="1" applyAlignment="1">
      <alignment horizontal="center" vertical="center"/>
      <protection/>
    </xf>
    <xf numFmtId="0" fontId="11" fillId="37" borderId="14" xfId="63" applyFont="1" applyFill="1" applyBorder="1" applyAlignment="1">
      <alignment horizontal="center" vertical="center"/>
      <protection/>
    </xf>
    <xf numFmtId="0" fontId="11" fillId="37" borderId="82" xfId="63" applyFont="1" applyFill="1" applyBorder="1" applyAlignment="1">
      <alignment horizontal="center" vertical="center"/>
      <protection/>
    </xf>
    <xf numFmtId="186" fontId="11" fillId="37" borderId="15" xfId="63" applyNumberFormat="1" applyFont="1" applyFill="1" applyBorder="1" applyAlignment="1">
      <alignment horizontal="center" vertical="center"/>
      <protection/>
    </xf>
    <xf numFmtId="186" fontId="11" fillId="37" borderId="12" xfId="63" applyNumberFormat="1" applyFont="1" applyFill="1" applyBorder="1" applyAlignment="1">
      <alignment horizontal="center" vertical="center"/>
      <protection/>
    </xf>
    <xf numFmtId="186" fontId="11" fillId="37" borderId="19" xfId="63" applyNumberFormat="1" applyFont="1" applyFill="1" applyBorder="1" applyAlignment="1">
      <alignment horizontal="center" vertical="center"/>
      <protection/>
    </xf>
    <xf numFmtId="0" fontId="4" fillId="37" borderId="13" xfId="0" applyFont="1" applyFill="1" applyBorder="1" applyAlignment="1">
      <alignment horizontal="center" vertical="center"/>
    </xf>
    <xf numFmtId="0" fontId="4" fillId="37" borderId="14" xfId="0" applyFont="1" applyFill="1" applyBorder="1" applyAlignment="1">
      <alignment horizontal="center" vertical="center"/>
    </xf>
    <xf numFmtId="0" fontId="4" fillId="37" borderId="11" xfId="0" applyFont="1" applyFill="1" applyBorder="1" applyAlignment="1">
      <alignment horizontal="center" vertical="center"/>
    </xf>
    <xf numFmtId="0" fontId="4" fillId="37" borderId="26" xfId="0" applyFont="1" applyFill="1" applyBorder="1" applyAlignment="1">
      <alignment horizontal="center" vertical="center"/>
    </xf>
    <xf numFmtId="0" fontId="4" fillId="37" borderId="23" xfId="0" applyFont="1" applyFill="1" applyBorder="1" applyAlignment="1">
      <alignment horizontal="center" vertical="center"/>
    </xf>
    <xf numFmtId="0" fontId="4" fillId="37" borderId="57" xfId="0" applyFont="1" applyFill="1" applyBorder="1" applyAlignment="1">
      <alignment horizontal="center" vertical="center"/>
    </xf>
    <xf numFmtId="0" fontId="4" fillId="37" borderId="37"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19" xfId="0" applyFont="1" applyFill="1" applyBorder="1" applyAlignment="1">
      <alignment horizontal="left" vertical="center"/>
    </xf>
    <xf numFmtId="0" fontId="4" fillId="0" borderId="11" xfId="0" applyFont="1" applyFill="1" applyBorder="1" applyAlignment="1">
      <alignment horizontal="left" vertical="center"/>
    </xf>
    <xf numFmtId="0" fontId="4" fillId="0" borderId="26" xfId="0" applyFont="1" applyFill="1" applyBorder="1" applyAlignment="1">
      <alignment horizontal="left" vertical="center"/>
    </xf>
    <xf numFmtId="0" fontId="4" fillId="37" borderId="41" xfId="0" applyFont="1" applyFill="1" applyBorder="1" applyAlignment="1">
      <alignment horizontal="center" vertical="center" wrapText="1"/>
    </xf>
    <xf numFmtId="0" fontId="4" fillId="37" borderId="73" xfId="0" applyFont="1" applyFill="1" applyBorder="1" applyAlignment="1">
      <alignment horizontal="center" vertical="center" wrapText="1"/>
    </xf>
    <xf numFmtId="0" fontId="4" fillId="37" borderId="14" xfId="0" applyFont="1" applyFill="1" applyBorder="1" applyAlignment="1">
      <alignment horizontal="center" vertical="center" wrapText="1"/>
    </xf>
    <xf numFmtId="0" fontId="4" fillId="37" borderId="37" xfId="0" applyFont="1" applyFill="1" applyBorder="1" applyAlignment="1">
      <alignment horizontal="center" vertical="center" wrapText="1"/>
    </xf>
    <xf numFmtId="197" fontId="65" fillId="0" borderId="15" xfId="0" applyNumberFormat="1" applyFont="1" applyBorder="1" applyAlignment="1">
      <alignment horizontal="right" vertical="center"/>
    </xf>
    <xf numFmtId="197" fontId="65" fillId="0" borderId="12" xfId="0" applyNumberFormat="1" applyFont="1" applyBorder="1" applyAlignment="1">
      <alignment horizontal="right" vertical="center"/>
    </xf>
    <xf numFmtId="197" fontId="65" fillId="0" borderId="19" xfId="0" applyNumberFormat="1" applyFont="1" applyBorder="1" applyAlignment="1">
      <alignment horizontal="right" vertical="center"/>
    </xf>
    <xf numFmtId="0" fontId="4" fillId="37" borderId="11" xfId="0" applyFont="1" applyFill="1" applyBorder="1" applyAlignment="1">
      <alignment horizontal="center" vertical="center" wrapText="1"/>
    </xf>
    <xf numFmtId="0" fontId="4" fillId="37" borderId="20" xfId="0" applyFont="1" applyFill="1" applyBorder="1" applyAlignment="1">
      <alignment horizontal="center" vertical="center" wrapText="1"/>
    </xf>
    <xf numFmtId="0" fontId="4" fillId="37" borderId="23" xfId="0" applyFont="1" applyFill="1" applyBorder="1" applyAlignment="1">
      <alignment horizontal="center" vertical="center" wrapText="1"/>
    </xf>
    <xf numFmtId="0" fontId="4" fillId="37" borderId="27" xfId="0" applyFont="1" applyFill="1" applyBorder="1" applyAlignment="1">
      <alignment horizontal="center" vertical="center" wrapText="1"/>
    </xf>
    <xf numFmtId="0" fontId="4" fillId="37" borderId="26" xfId="0" applyFont="1" applyFill="1" applyBorder="1" applyAlignment="1">
      <alignment horizontal="center" vertical="center" wrapText="1"/>
    </xf>
    <xf numFmtId="0" fontId="4" fillId="37" borderId="57" xfId="0" applyFont="1" applyFill="1" applyBorder="1" applyAlignment="1">
      <alignment horizontal="center" vertical="center" wrapText="1"/>
    </xf>
    <xf numFmtId="184" fontId="4" fillId="0" borderId="14" xfId="0" applyNumberFormat="1" applyFont="1" applyBorder="1" applyAlignment="1">
      <alignment horizontal="left" vertical="center"/>
    </xf>
    <xf numFmtId="184" fontId="4" fillId="0" borderId="10" xfId="0" applyNumberFormat="1" applyFont="1" applyBorder="1" applyAlignment="1">
      <alignment horizontal="left" vertical="center"/>
    </xf>
    <xf numFmtId="184" fontId="4" fillId="0" borderId="37" xfId="0" applyNumberFormat="1" applyFont="1" applyBorder="1" applyAlignment="1">
      <alignment horizontal="left" vertical="center"/>
    </xf>
    <xf numFmtId="0" fontId="4" fillId="37" borderId="20" xfId="0" applyFont="1" applyFill="1" applyBorder="1" applyAlignment="1">
      <alignment horizontal="center" vertical="center"/>
    </xf>
    <xf numFmtId="0" fontId="4" fillId="37" borderId="18" xfId="0" applyFont="1" applyFill="1" applyBorder="1" applyAlignment="1">
      <alignment horizontal="center" vertical="center"/>
    </xf>
    <xf numFmtId="0" fontId="4" fillId="37" borderId="0" xfId="0" applyFont="1" applyFill="1" applyBorder="1" applyAlignment="1">
      <alignment horizontal="center" vertical="center"/>
    </xf>
    <xf numFmtId="0" fontId="4" fillId="37" borderId="56" xfId="0" applyFont="1" applyFill="1" applyBorder="1" applyAlignment="1">
      <alignment horizontal="center" vertical="center"/>
    </xf>
    <xf numFmtId="184" fontId="4" fillId="0" borderId="14" xfId="0" applyNumberFormat="1" applyFont="1" applyBorder="1" applyAlignment="1">
      <alignment horizontal="left" vertical="center" wrapText="1"/>
    </xf>
    <xf numFmtId="197" fontId="4" fillId="0" borderId="15" xfId="0" applyNumberFormat="1" applyFont="1" applyBorder="1" applyAlignment="1">
      <alignment horizontal="right" vertical="center"/>
    </xf>
    <xf numFmtId="197" fontId="4" fillId="0" borderId="12" xfId="0" applyNumberFormat="1" applyFont="1" applyBorder="1" applyAlignment="1">
      <alignment horizontal="right" vertical="center"/>
    </xf>
    <xf numFmtId="197" fontId="4" fillId="0" borderId="19" xfId="0" applyNumberFormat="1" applyFont="1" applyBorder="1" applyAlignment="1">
      <alignment horizontal="right" vertical="center"/>
    </xf>
    <xf numFmtId="197" fontId="4" fillId="35" borderId="15" xfId="0" applyNumberFormat="1" applyFont="1" applyFill="1" applyBorder="1" applyAlignment="1">
      <alignment horizontal="right" vertical="center"/>
    </xf>
    <xf numFmtId="197" fontId="4" fillId="35" borderId="12" xfId="0" applyNumberFormat="1" applyFont="1" applyFill="1" applyBorder="1" applyAlignment="1">
      <alignment horizontal="right" vertical="center"/>
    </xf>
    <xf numFmtId="197" fontId="4" fillId="35" borderId="19" xfId="0" applyNumberFormat="1" applyFont="1" applyFill="1" applyBorder="1" applyAlignment="1">
      <alignment horizontal="right" vertical="center"/>
    </xf>
    <xf numFmtId="197" fontId="4" fillId="7" borderId="15" xfId="0" applyNumberFormat="1" applyFont="1" applyFill="1" applyBorder="1" applyAlignment="1">
      <alignment horizontal="right" vertical="center"/>
    </xf>
    <xf numFmtId="197" fontId="4" fillId="7" borderId="12" xfId="0" applyNumberFormat="1" applyFont="1" applyFill="1" applyBorder="1" applyAlignment="1">
      <alignment horizontal="right" vertical="center"/>
    </xf>
    <xf numFmtId="197" fontId="4" fillId="7" borderId="19" xfId="0" applyNumberFormat="1" applyFont="1" applyFill="1" applyBorder="1" applyAlignment="1">
      <alignment horizontal="right" vertical="center"/>
    </xf>
    <xf numFmtId="197" fontId="4" fillId="4" borderId="15" xfId="0" applyNumberFormat="1" applyFont="1" applyFill="1" applyBorder="1" applyAlignment="1">
      <alignment horizontal="right" vertical="center"/>
    </xf>
    <xf numFmtId="197" fontId="4" fillId="4" borderId="12" xfId="0" applyNumberFormat="1" applyFont="1" applyFill="1" applyBorder="1" applyAlignment="1">
      <alignment horizontal="right" vertical="center"/>
    </xf>
    <xf numFmtId="197" fontId="4" fillId="4" borderId="19" xfId="0" applyNumberFormat="1" applyFont="1" applyFill="1" applyBorder="1" applyAlignment="1">
      <alignment horizontal="right" vertical="center"/>
    </xf>
    <xf numFmtId="0" fontId="4" fillId="37" borderId="15" xfId="0" applyFont="1" applyFill="1" applyBorder="1" applyAlignment="1">
      <alignment horizontal="center" vertical="center" wrapText="1"/>
    </xf>
    <xf numFmtId="0" fontId="4" fillId="37" borderId="12" xfId="0" applyFont="1" applyFill="1" applyBorder="1" applyAlignment="1">
      <alignment horizontal="center" vertical="center" wrapText="1"/>
    </xf>
    <xf numFmtId="0" fontId="4" fillId="37" borderId="19" xfId="0" applyFont="1" applyFill="1" applyBorder="1" applyAlignment="1">
      <alignment horizontal="center" vertical="center" wrapText="1"/>
    </xf>
    <xf numFmtId="0" fontId="4" fillId="37" borderId="10" xfId="0" applyFont="1" applyFill="1" applyBorder="1" applyAlignment="1">
      <alignment horizontal="center" vertical="center"/>
    </xf>
    <xf numFmtId="185" fontId="4" fillId="0" borderId="0" xfId="0" applyNumberFormat="1" applyFont="1" applyAlignment="1">
      <alignment horizontal="center" vertical="center"/>
    </xf>
    <xf numFmtId="0" fontId="4" fillId="0" borderId="0" xfId="0" applyFont="1" applyAlignment="1">
      <alignment horizontal="center" vertical="center"/>
    </xf>
    <xf numFmtId="0" fontId="4" fillId="37" borderId="10"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62" xfId="0" applyFont="1" applyFill="1" applyBorder="1" applyAlignment="1">
      <alignment horizontal="center" vertical="center" wrapText="1"/>
    </xf>
    <xf numFmtId="0" fontId="4" fillId="33" borderId="13" xfId="0" applyFont="1" applyFill="1" applyBorder="1" applyAlignment="1">
      <alignment horizontal="center" vertical="center"/>
    </xf>
    <xf numFmtId="188" fontId="4" fillId="33" borderId="13" xfId="0" applyNumberFormat="1" applyFont="1" applyFill="1" applyBorder="1" applyAlignment="1">
      <alignment horizontal="center" vertical="center" wrapText="1"/>
    </xf>
    <xf numFmtId="0" fontId="4" fillId="33" borderId="14" xfId="0" applyFont="1" applyFill="1" applyBorder="1" applyAlignment="1">
      <alignment horizontal="center" vertical="center"/>
    </xf>
    <xf numFmtId="0" fontId="4" fillId="33" borderId="37" xfId="0" applyFont="1" applyFill="1" applyBorder="1" applyAlignment="1">
      <alignment horizontal="center" vertical="center"/>
    </xf>
    <xf numFmtId="0" fontId="4" fillId="33" borderId="83" xfId="0" applyFont="1" applyFill="1" applyBorder="1" applyAlignment="1">
      <alignment horizontal="center" vertical="center" wrapText="1"/>
    </xf>
    <xf numFmtId="0" fontId="4" fillId="33" borderId="84" xfId="0" applyFont="1" applyFill="1" applyBorder="1" applyAlignment="1">
      <alignment horizontal="center" vertical="center" wrapText="1"/>
    </xf>
    <xf numFmtId="0" fontId="4" fillId="33" borderId="85"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4" fillId="33" borderId="57"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コピー02-03_見積依頼書サンプル（新規・再構築）_総費用年度別内訳表（案）_20100225"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171450</xdr:colOff>
      <xdr:row>14</xdr:row>
      <xdr:rowOff>142875</xdr:rowOff>
    </xdr:from>
    <xdr:to>
      <xdr:col>29</xdr:col>
      <xdr:colOff>476250</xdr:colOff>
      <xdr:row>24</xdr:row>
      <xdr:rowOff>104775</xdr:rowOff>
    </xdr:to>
    <xdr:sp>
      <xdr:nvSpPr>
        <xdr:cNvPr id="1" name="角丸四角形 1"/>
        <xdr:cNvSpPr>
          <a:spLocks/>
        </xdr:cNvSpPr>
      </xdr:nvSpPr>
      <xdr:spPr>
        <a:xfrm>
          <a:off x="7162800" y="3228975"/>
          <a:ext cx="4419600" cy="2171700"/>
        </a:xfrm>
        <a:prstGeom prst="roundRect">
          <a:avLst/>
        </a:prstGeom>
        <a:solidFill>
          <a:srgbClr val="002060"/>
        </a:solidFill>
        <a:ln w="25400" cmpd="sng">
          <a:solidFill>
            <a:srgbClr val="000000"/>
          </a:solidFill>
          <a:headEnd type="none"/>
          <a:tailEnd type="none"/>
        </a:ln>
      </xdr:spPr>
      <xdr:txBody>
        <a:bodyPr vertOverflow="clip" wrap="square"/>
        <a:p>
          <a:pPr algn="l">
            <a:defRPr/>
          </a:pPr>
          <a:r>
            <a:rPr lang="en-US" cap="none" sz="1000" b="0" i="0" u="none" baseline="0">
              <a:solidFill>
                <a:srgbClr val="FFFFFF"/>
              </a:solidFill>
              <a:latin typeface="ＭＳ Ｐゴシック"/>
              <a:ea typeface="ＭＳ Ｐゴシック"/>
              <a:cs typeface="ＭＳ Ｐゴシック"/>
            </a:rPr>
            <a:t>提出時削除</a:t>
          </a:r>
          <a:r>
            <a:rPr lang="en-US" cap="none" sz="1000" b="0" i="0" u="none" baseline="0">
              <a:solidFill>
                <a:srgbClr val="FFFFFF"/>
              </a:solidFill>
              <a:latin typeface="ＭＳ Ｐゴシック"/>
              <a:ea typeface="ＭＳ Ｐゴシック"/>
              <a:cs typeface="ＭＳ Ｐゴシック"/>
            </a:rPr>
            <a:t>
</a:t>
          </a:r>
          <a:r>
            <a:rPr lang="en-US" cap="none" sz="1000" b="0" i="0" u="none" baseline="0">
              <a:solidFill>
                <a:srgbClr val="FFFFFF"/>
              </a:solidFill>
              <a:latin typeface="ＭＳ Ｐゴシック"/>
              <a:ea typeface="ＭＳ Ｐゴシック"/>
              <a:cs typeface="ＭＳ Ｐゴシック"/>
            </a:rPr>
            <a:t>●</a:t>
          </a:r>
          <a:r>
            <a:rPr lang="en-US" cap="none" sz="1000" b="0" i="0" u="none" baseline="0">
              <a:solidFill>
                <a:srgbClr val="FFFFFF"/>
              </a:solidFill>
              <a:latin typeface="ＭＳ Ｐゴシック"/>
              <a:ea typeface="ＭＳ Ｐゴシック"/>
              <a:cs typeface="ＭＳ Ｐゴシック"/>
            </a:rPr>
            <a:t>記入例に示す金額及び工数は本業務とは一切関係ありません。</a:t>
          </a:r>
          <a:r>
            <a:rPr lang="en-US" cap="none" sz="1000" b="0" i="0" u="none" baseline="0">
              <a:solidFill>
                <a:srgbClr val="FFFFFF"/>
              </a:solidFill>
              <a:latin typeface="ＭＳ Ｐゴシック"/>
              <a:ea typeface="ＭＳ Ｐゴシック"/>
              <a:cs typeface="ＭＳ Ｐゴシック"/>
            </a:rPr>
            <a:t>
</a:t>
          </a:r>
          <a:r>
            <a:rPr lang="en-US" cap="none" sz="1000" b="0" i="0" u="none" baseline="0">
              <a:solidFill>
                <a:srgbClr val="FFFFFF"/>
              </a:solidFill>
              <a:latin typeface="ＭＳ Ｐゴシック"/>
              <a:ea typeface="ＭＳ Ｐゴシック"/>
              <a:cs typeface="ＭＳ Ｐゴシック"/>
            </a:rPr>
            <a:t>●数値欄は他セルと連動している箇所があるため留意してください。</a:t>
          </a:r>
          <a:r>
            <a:rPr lang="en-US" cap="none" sz="1000" b="0" i="0" u="none" baseline="0">
              <a:solidFill>
                <a:srgbClr val="FFFFFF"/>
              </a:solidFill>
              <a:latin typeface="ＭＳ Ｐゴシック"/>
              <a:ea typeface="ＭＳ Ｐゴシック"/>
              <a:cs typeface="ＭＳ Ｐゴシック"/>
            </a:rPr>
            <a:t>
</a:t>
          </a:r>
          <a:r>
            <a:rPr lang="en-US" cap="none" sz="1000" b="0" i="0" u="none" baseline="0">
              <a:solidFill>
                <a:srgbClr val="FFFFFF"/>
              </a:solidFill>
              <a:latin typeface="ＭＳ Ｐゴシック"/>
              <a:ea typeface="ＭＳ Ｐゴシック"/>
              <a:cs typeface="ＭＳ Ｐゴシック"/>
            </a:rPr>
            <a:t>●ハードウェア関連（このシートで</a:t>
          </a:r>
          <a:r>
            <a:rPr lang="en-US" cap="none" sz="1000" b="0" i="0" u="none" baseline="0">
              <a:solidFill>
                <a:srgbClr val="FFFFFF"/>
              </a:solidFill>
              <a:latin typeface="ＭＳ Ｐゴシック"/>
              <a:ea typeface="ＭＳ Ｐゴシック"/>
              <a:cs typeface="ＭＳ Ｐゴシック"/>
            </a:rPr>
            <a:t>(c)</a:t>
          </a:r>
          <a:r>
            <a:rPr lang="en-US" cap="none" sz="1000" b="0" i="0" u="none" baseline="0">
              <a:solidFill>
                <a:srgbClr val="FFFFFF"/>
              </a:solidFill>
              <a:latin typeface="ＭＳ Ｐゴシック"/>
              <a:ea typeface="ＭＳ Ｐゴシック"/>
              <a:cs typeface="ＭＳ Ｐゴシック"/>
            </a:rPr>
            <a:t>、</a:t>
          </a:r>
          <a:r>
            <a:rPr lang="en-US" cap="none" sz="1000" b="0" i="0" u="none" baseline="0">
              <a:solidFill>
                <a:srgbClr val="FFFFFF"/>
              </a:solidFill>
              <a:latin typeface="ＭＳ Ｐゴシック"/>
              <a:ea typeface="ＭＳ Ｐゴシック"/>
              <a:cs typeface="ＭＳ Ｐゴシック"/>
            </a:rPr>
            <a:t>(d)</a:t>
          </a:r>
          <a:r>
            <a:rPr lang="en-US" cap="none" sz="1000" b="0" i="0" u="none" baseline="0">
              <a:solidFill>
                <a:srgbClr val="FFFFFF"/>
              </a:solidFill>
              <a:latin typeface="ＭＳ Ｐゴシック"/>
              <a:ea typeface="ＭＳ Ｐゴシック"/>
              <a:cs typeface="ＭＳ Ｐゴシック"/>
            </a:rPr>
            <a:t>）は、通常ゼロ円となります。特記仕様書により特に別途整備する必要となるときのみ、計上されるものと想定しています。当該経費をゼロ円とする場合は</a:t>
          </a:r>
          <a:r>
            <a:rPr lang="en-US" cap="none" sz="1000" b="0" i="0" u="sng" baseline="0">
              <a:solidFill>
                <a:srgbClr val="FFFFFF"/>
              </a:solidFill>
              <a:latin typeface="ＭＳ Ｐゴシック"/>
              <a:ea typeface="ＭＳ Ｐゴシック"/>
              <a:cs typeface="ＭＳ Ｐゴシック"/>
            </a:rPr>
            <a:t>【</a:t>
          </a:r>
          <a:r>
            <a:rPr lang="en-US" cap="none" sz="1000" b="0" i="0" u="sng" baseline="0">
              <a:solidFill>
                <a:srgbClr val="FFFFFF"/>
              </a:solidFill>
              <a:latin typeface="ＭＳ Ｐゴシック"/>
              <a:ea typeface="ＭＳ Ｐゴシック"/>
              <a:cs typeface="ＭＳ Ｐゴシック"/>
            </a:rPr>
            <a:t>様式</a:t>
          </a:r>
          <a:r>
            <a:rPr lang="en-US" cap="none" sz="1000" b="0" i="0" u="sng" baseline="0">
              <a:solidFill>
                <a:srgbClr val="FFFFFF"/>
              </a:solidFill>
              <a:latin typeface="ＭＳ Ｐゴシック"/>
              <a:ea typeface="ＭＳ Ｐゴシック"/>
              <a:cs typeface="ＭＳ Ｐゴシック"/>
            </a:rPr>
            <a:t>5</a:t>
          </a:r>
          <a:r>
            <a:rPr lang="en-US" cap="none" sz="1000" b="0" i="0" u="sng" baseline="0">
              <a:solidFill>
                <a:srgbClr val="FFFFFF"/>
              </a:solidFill>
              <a:latin typeface="ＭＳ Ｐゴシック"/>
              <a:ea typeface="ＭＳ Ｐゴシック"/>
              <a:cs typeface="ＭＳ Ｐゴシック"/>
            </a:rPr>
            <a:t>】</a:t>
          </a:r>
          <a:r>
            <a:rPr lang="en-US" cap="none" sz="1000" b="0" i="0" u="sng" baseline="0">
              <a:solidFill>
                <a:srgbClr val="FFFFFF"/>
              </a:solidFill>
              <a:latin typeface="ＭＳ Ｐゴシック"/>
              <a:ea typeface="ＭＳ Ｐゴシック"/>
              <a:cs typeface="ＭＳ Ｐゴシック"/>
            </a:rPr>
            <a:t>のシート、</a:t>
          </a:r>
          <a:r>
            <a:rPr lang="en-US" cap="none" sz="1000" b="0" i="0" u="sng" baseline="0">
              <a:solidFill>
                <a:srgbClr val="FFFFFF"/>
              </a:solidFill>
              <a:latin typeface="ＭＳ Ｐゴシック"/>
              <a:ea typeface="ＭＳ Ｐゴシック"/>
              <a:cs typeface="ＭＳ Ｐゴシック"/>
            </a:rPr>
            <a:t>E6</a:t>
          </a:r>
          <a:r>
            <a:rPr lang="en-US" cap="none" sz="1000" b="0" i="0" u="sng" baseline="0">
              <a:solidFill>
                <a:srgbClr val="FFFFFF"/>
              </a:solidFill>
              <a:latin typeface="ＭＳ Ｐゴシック"/>
              <a:ea typeface="ＭＳ Ｐゴシック"/>
              <a:cs typeface="ＭＳ Ｐゴシック"/>
            </a:rPr>
            <a:t>から</a:t>
          </a:r>
          <a:r>
            <a:rPr lang="en-US" cap="none" sz="1000" b="0" i="0" u="sng" baseline="0">
              <a:solidFill>
                <a:srgbClr val="FFFFFF"/>
              </a:solidFill>
              <a:latin typeface="ＭＳ Ｐゴシック"/>
              <a:ea typeface="ＭＳ Ｐゴシック"/>
              <a:cs typeface="ＭＳ Ｐゴシック"/>
            </a:rPr>
            <a:t>AB73</a:t>
          </a:r>
          <a:r>
            <a:rPr lang="en-US" cap="none" sz="1000" b="0" i="0" u="sng" baseline="0">
              <a:solidFill>
                <a:srgbClr val="FFFFFF"/>
              </a:solidFill>
              <a:latin typeface="ＭＳ Ｐゴシック"/>
              <a:ea typeface="ＭＳ Ｐゴシック"/>
              <a:cs typeface="ＭＳ Ｐゴシック"/>
            </a:rPr>
            <a:t>の範囲</a:t>
          </a:r>
          <a:r>
            <a:rPr lang="en-US" cap="none" sz="1000" b="0" i="0" u="none" baseline="0">
              <a:solidFill>
                <a:srgbClr val="FFFFFF"/>
              </a:solidFill>
              <a:latin typeface="ＭＳ Ｐゴシック"/>
              <a:ea typeface="ＭＳ Ｐゴシック"/>
              <a:cs typeface="ＭＳ Ｐゴシック"/>
            </a:rPr>
            <a:t>を削除して提出してください。</a:t>
          </a:r>
          <a:r>
            <a:rPr lang="en-US" cap="none" sz="1000" b="0" i="0" u="none" baseline="0">
              <a:solidFill>
                <a:srgbClr val="FFFFFF"/>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1181100</xdr:colOff>
      <xdr:row>4</xdr:row>
      <xdr:rowOff>142875</xdr:rowOff>
    </xdr:from>
    <xdr:to>
      <xdr:col>11</xdr:col>
      <xdr:colOff>3829050</xdr:colOff>
      <xdr:row>12</xdr:row>
      <xdr:rowOff>161925</xdr:rowOff>
    </xdr:to>
    <xdr:sp>
      <xdr:nvSpPr>
        <xdr:cNvPr id="1" name="角丸四角形 1"/>
        <xdr:cNvSpPr>
          <a:spLocks/>
        </xdr:cNvSpPr>
      </xdr:nvSpPr>
      <xdr:spPr>
        <a:xfrm>
          <a:off x="7829550" y="828675"/>
          <a:ext cx="3838575" cy="1447800"/>
        </a:xfrm>
        <a:prstGeom prst="roundRect">
          <a:avLst/>
        </a:prstGeom>
        <a:solidFill>
          <a:srgbClr val="002060"/>
        </a:solidFill>
        <a:ln w="25400" cmpd="sng">
          <a:solidFill>
            <a:srgbClr val="000000"/>
          </a:solidFill>
          <a:headEnd type="none"/>
          <a:tailEnd type="none"/>
        </a:ln>
      </xdr:spPr>
      <xdr:txBody>
        <a:bodyPr vertOverflow="clip" wrap="square"/>
        <a:p>
          <a:pPr algn="l">
            <a:defRPr/>
          </a:pPr>
          <a:r>
            <a:rPr lang="en-US" cap="none" sz="1000" b="0" i="0" u="none" baseline="0">
              <a:solidFill>
                <a:srgbClr val="FFFFFF"/>
              </a:solidFill>
              <a:latin typeface="ＭＳ Ｐゴシック"/>
              <a:ea typeface="ＭＳ Ｐゴシック"/>
              <a:cs typeface="ＭＳ Ｐゴシック"/>
            </a:rPr>
            <a:t>提出時削除</a:t>
          </a:r>
          <a:r>
            <a:rPr lang="en-US" cap="none" sz="1000" b="0" i="0" u="none" baseline="0">
              <a:solidFill>
                <a:srgbClr val="FFFFFF"/>
              </a:solidFill>
              <a:latin typeface="ＭＳ Ｐゴシック"/>
              <a:ea typeface="ＭＳ Ｐゴシック"/>
              <a:cs typeface="ＭＳ Ｐゴシック"/>
            </a:rPr>
            <a:t>
</a:t>
          </a:r>
          <a:r>
            <a:rPr lang="en-US" cap="none" sz="1000" b="0" i="0" u="none" baseline="0">
              <a:solidFill>
                <a:srgbClr val="FFFFFF"/>
              </a:solidFill>
              <a:latin typeface="ＭＳ Ｐゴシック"/>
              <a:ea typeface="ＭＳ Ｐゴシック"/>
              <a:cs typeface="ＭＳ Ｐゴシック"/>
            </a:rPr>
            <a:t>●ライセンス数は</a:t>
          </a:r>
          <a:r>
            <a:rPr lang="en-US" cap="none" sz="1000" b="0" i="0" u="none" baseline="0">
              <a:solidFill>
                <a:srgbClr val="FFFFFF"/>
              </a:solidFill>
              <a:latin typeface="ＭＳ Ｐゴシック"/>
              <a:ea typeface="ＭＳ Ｐゴシック"/>
              <a:cs typeface="ＭＳ Ｐゴシック"/>
            </a:rPr>
            <a:t>180</a:t>
          </a:r>
          <a:r>
            <a:rPr lang="en-US" cap="none" sz="1000" b="0" i="0" u="none" baseline="0">
              <a:solidFill>
                <a:srgbClr val="FFFFFF"/>
              </a:solidFill>
              <a:latin typeface="ＭＳ Ｐゴシック"/>
              <a:ea typeface="ＭＳ Ｐゴシック"/>
              <a:cs typeface="ＭＳ Ｐゴシック"/>
            </a:rPr>
            <a:t>（ユーザー数</a:t>
          </a:r>
          <a:r>
            <a:rPr lang="en-US" cap="none" sz="1000" b="0" i="0" u="none" baseline="0">
              <a:solidFill>
                <a:srgbClr val="FFFFFF"/>
              </a:solidFill>
              <a:latin typeface="ＭＳ Ｐゴシック"/>
              <a:ea typeface="ＭＳ Ｐゴシック"/>
              <a:cs typeface="ＭＳ Ｐゴシック"/>
            </a:rPr>
            <a:t>180</a:t>
          </a:r>
          <a:r>
            <a:rPr lang="en-US" cap="none" sz="1000" b="0" i="0" u="none" baseline="0">
              <a:solidFill>
                <a:srgbClr val="FFFFFF"/>
              </a:solidFill>
              <a:latin typeface="ＭＳ Ｐゴシック"/>
              <a:ea typeface="ＭＳ Ｐゴシック"/>
              <a:cs typeface="ＭＳ Ｐゴシック"/>
            </a:rPr>
            <a:t>人）を初期値で入力していますが、パッケージにおいてライセンス数に関係なく定額で提供できるものは数量を１とする、</a:t>
          </a:r>
          <a:r>
            <a:rPr lang="en-US" cap="none" sz="1000" b="0" i="0" u="none" baseline="0">
              <a:solidFill>
                <a:srgbClr val="FFFFFF"/>
              </a:solidFill>
              <a:latin typeface="ＭＳ Ｐゴシック"/>
              <a:ea typeface="ＭＳ Ｐゴシック"/>
              <a:cs typeface="ＭＳ Ｐゴシック"/>
            </a:rPr>
            <a:t>100</a:t>
          </a:r>
          <a:r>
            <a:rPr lang="en-US" cap="none" sz="1000" b="0" i="0" u="none" baseline="0">
              <a:solidFill>
                <a:srgbClr val="FFFFFF"/>
              </a:solidFill>
              <a:latin typeface="ＭＳ Ｐゴシック"/>
              <a:ea typeface="ＭＳ Ｐゴシック"/>
              <a:cs typeface="ＭＳ Ｐゴシック"/>
            </a:rPr>
            <a:t>ライセンス単位と</a:t>
          </a:r>
          <a:r>
            <a:rPr lang="en-US" cap="none" sz="1000" b="0" i="0" u="none" baseline="0">
              <a:solidFill>
                <a:srgbClr val="FFFFFF"/>
              </a:solidFill>
              <a:latin typeface="ＭＳ Ｐゴシック"/>
              <a:ea typeface="ＭＳ Ｐゴシック"/>
              <a:cs typeface="ＭＳ Ｐゴシック"/>
            </a:rPr>
            <a:t>10</a:t>
          </a:r>
          <a:r>
            <a:rPr lang="en-US" cap="none" sz="1000" b="0" i="0" u="none" baseline="0">
              <a:solidFill>
                <a:srgbClr val="FFFFFF"/>
              </a:solidFill>
              <a:latin typeface="ＭＳ Ｐゴシック"/>
              <a:ea typeface="ＭＳ Ｐゴシック"/>
              <a:cs typeface="ＭＳ Ｐゴシック"/>
            </a:rPr>
            <a:t>ライセンス単位で単価が異なる、機能ごとに単価が異なるなど適宜変更してください。</a:t>
          </a:r>
          <a:r>
            <a:rPr lang="en-US" cap="none" sz="10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257175</xdr:colOff>
      <xdr:row>9</xdr:row>
      <xdr:rowOff>123825</xdr:rowOff>
    </xdr:from>
    <xdr:to>
      <xdr:col>20</xdr:col>
      <xdr:colOff>2524125</xdr:colOff>
      <xdr:row>22</xdr:row>
      <xdr:rowOff>57150</xdr:rowOff>
    </xdr:to>
    <xdr:sp>
      <xdr:nvSpPr>
        <xdr:cNvPr id="1" name="角丸四角形 10"/>
        <xdr:cNvSpPr>
          <a:spLocks/>
        </xdr:cNvSpPr>
      </xdr:nvSpPr>
      <xdr:spPr>
        <a:xfrm>
          <a:off x="5610225" y="1800225"/>
          <a:ext cx="6124575" cy="2162175"/>
        </a:xfrm>
        <a:prstGeom prst="roundRect">
          <a:avLst/>
        </a:prstGeom>
        <a:solidFill>
          <a:srgbClr val="002060"/>
        </a:solidFill>
        <a:ln w="25400" cmpd="sng">
          <a:solidFill>
            <a:srgbClr val="000000"/>
          </a:solidFill>
          <a:headEnd type="none"/>
          <a:tailEnd type="none"/>
        </a:ln>
      </xdr:spPr>
      <xdr:txBody>
        <a:bodyPr vertOverflow="clip" wrap="square"/>
        <a:p>
          <a:pPr algn="l">
            <a:defRPr/>
          </a:pPr>
          <a:r>
            <a:rPr lang="en-US" cap="none" sz="1000" b="0" i="0" u="none" baseline="0">
              <a:solidFill>
                <a:srgbClr val="FFFFFF"/>
              </a:solidFill>
              <a:latin typeface="ＭＳ Ｐゴシック"/>
              <a:ea typeface="ＭＳ Ｐゴシック"/>
              <a:cs typeface="ＭＳ Ｐゴシック"/>
            </a:rPr>
            <a:t>提出時削除</a:t>
          </a:r>
          <a:r>
            <a:rPr lang="en-US" cap="none" sz="1000" b="0" i="0" u="none" baseline="0">
              <a:solidFill>
                <a:srgbClr val="FFFFFF"/>
              </a:solidFill>
              <a:latin typeface="ＭＳ Ｐゴシック"/>
              <a:ea typeface="ＭＳ Ｐゴシック"/>
              <a:cs typeface="ＭＳ Ｐゴシック"/>
            </a:rPr>
            <a:t>
</a:t>
          </a:r>
          <a:r>
            <a:rPr lang="en-US" cap="none" sz="1000" b="0" i="0" u="none" baseline="0">
              <a:solidFill>
                <a:srgbClr val="FFFFFF"/>
              </a:solidFill>
              <a:latin typeface="ＭＳ Ｐゴシック"/>
              <a:ea typeface="ＭＳ Ｐゴシック"/>
              <a:cs typeface="ＭＳ Ｐゴシック"/>
            </a:rPr>
            <a:t>●工数単価は任意の単価に修正してください。</a:t>
          </a:r>
          <a:r>
            <a:rPr lang="en-US" cap="none" sz="1000" b="0" i="0" u="none" baseline="0">
              <a:solidFill>
                <a:srgbClr val="FFFFFF"/>
              </a:solidFill>
              <a:latin typeface="ＭＳ Ｐゴシック"/>
              <a:ea typeface="ＭＳ Ｐゴシック"/>
              <a:cs typeface="ＭＳ Ｐゴシック"/>
            </a:rPr>
            <a:t>
</a:t>
          </a:r>
          <a:r>
            <a:rPr lang="en-US" cap="none" sz="1000" b="0" i="0" u="none" baseline="0">
              <a:solidFill>
                <a:srgbClr val="FFFFFF"/>
              </a:solidFill>
              <a:latin typeface="ＭＳ Ｐゴシック"/>
              <a:ea typeface="ＭＳ Ｐゴシック"/>
              <a:cs typeface="ＭＳ Ｐゴシック"/>
            </a:rPr>
            <a:t>●可能な限り詳細な内訳を提示してください。詳細な内訳が困難な場合は、小計セルに直接工数を入力してください。</a:t>
          </a:r>
          <a:r>
            <a:rPr lang="en-US" cap="none" sz="1000" b="0" i="0" u="none" baseline="0">
              <a:solidFill>
                <a:srgbClr val="FFFFFF"/>
              </a:solidFill>
              <a:latin typeface="ＭＳ Ｐゴシック"/>
              <a:ea typeface="ＭＳ Ｐゴシック"/>
              <a:cs typeface="ＭＳ Ｐゴシック"/>
            </a:rPr>
            <a:t>
</a:t>
          </a:r>
          <a:r>
            <a:rPr lang="en-US" cap="none" sz="1000" b="0" i="0" u="none" baseline="0">
              <a:solidFill>
                <a:srgbClr val="FFFFFF"/>
              </a:solidFill>
              <a:latin typeface="ＭＳ Ｐゴシック"/>
              <a:ea typeface="ＭＳ Ｐゴシック"/>
              <a:cs typeface="ＭＳ Ｐゴシック"/>
            </a:rPr>
            <a:t>●追加で必要な項目は空白セル又は付帯業務として整理し必要な工数を入力したうえで、摘要欄に業務の概要を提示してください。</a:t>
          </a:r>
          <a:r>
            <a:rPr lang="en-US" cap="none" sz="1000" b="0" i="0" u="none" baseline="0">
              <a:solidFill>
                <a:srgbClr val="FFFFFF"/>
              </a:solidFill>
              <a:latin typeface="ＭＳ Ｐゴシック"/>
              <a:ea typeface="ＭＳ Ｐゴシック"/>
              <a:cs typeface="ＭＳ Ｐゴシック"/>
            </a:rPr>
            <a:t>
</a:t>
          </a:r>
          <a:r>
            <a:rPr lang="en-US" cap="none" sz="1000" b="0" i="0" u="none" baseline="0">
              <a:solidFill>
                <a:srgbClr val="FFFFFF"/>
              </a:solidFill>
              <a:latin typeface="ＭＳ Ｐゴシック"/>
              <a:ea typeface="ＭＳ Ｐゴシック"/>
              <a:cs typeface="ＭＳ Ｐゴシック"/>
            </a:rPr>
            <a:t>●構築業務は２か年度分を想定しています。特記仕様書に示す想定スケジュールに限りませんが、業務においてはどちらかの年度にのみ計上する項目もあることから、当該工数はゼロ（空白）としてください。（</a:t>
          </a:r>
          <a:r>
            <a:rPr lang="en-US" cap="none" sz="1000" b="0" i="0" u="none" baseline="0">
              <a:solidFill>
                <a:srgbClr val="FFFFFF"/>
              </a:solidFill>
              <a:latin typeface="ＭＳ Ｐゴシック"/>
              <a:ea typeface="ＭＳ Ｐゴシック"/>
              <a:cs typeface="ＭＳ Ｐゴシック"/>
            </a:rPr>
            <a:t>EX.</a:t>
          </a:r>
          <a:r>
            <a:rPr lang="en-US" cap="none" sz="1000" b="0" i="0" u="none" baseline="0">
              <a:solidFill>
                <a:srgbClr val="FFFFFF"/>
              </a:solidFill>
              <a:latin typeface="ＭＳ Ｐゴシック"/>
              <a:ea typeface="ＭＳ Ｐゴシック"/>
              <a:cs typeface="ＭＳ Ｐゴシック"/>
            </a:rPr>
            <a:t>要件定義の作業は初年度に完了しているため、令和５年度は空白）</a:t>
          </a:r>
          <a:r>
            <a:rPr lang="en-US" cap="none" sz="1000" b="0" i="0" u="none" baseline="0">
              <a:solidFill>
                <a:srgbClr val="FFFFFF"/>
              </a:solidFill>
              <a:latin typeface="ＭＳ Ｐゴシック"/>
              <a:ea typeface="ＭＳ Ｐゴシック"/>
              <a:cs typeface="ＭＳ Ｐゴシック"/>
            </a:rPr>
            <a:t>
</a:t>
          </a:r>
        </a:p>
      </xdr:txBody>
    </xdr:sp>
    <xdr:clientData/>
  </xdr:twoCellAnchor>
  <xdr:twoCellAnchor>
    <xdr:from>
      <xdr:col>12</xdr:col>
      <xdr:colOff>333375</xdr:colOff>
      <xdr:row>62</xdr:row>
      <xdr:rowOff>114300</xdr:rowOff>
    </xdr:from>
    <xdr:to>
      <xdr:col>20</xdr:col>
      <xdr:colOff>2600325</xdr:colOff>
      <xdr:row>71</xdr:row>
      <xdr:rowOff>9525</xdr:rowOff>
    </xdr:to>
    <xdr:sp>
      <xdr:nvSpPr>
        <xdr:cNvPr id="2" name="角丸四角形 3"/>
        <xdr:cNvSpPr>
          <a:spLocks/>
        </xdr:cNvSpPr>
      </xdr:nvSpPr>
      <xdr:spPr>
        <a:xfrm>
          <a:off x="5686425" y="10877550"/>
          <a:ext cx="6124575" cy="1438275"/>
        </a:xfrm>
        <a:prstGeom prst="roundRect">
          <a:avLst/>
        </a:prstGeom>
        <a:solidFill>
          <a:srgbClr val="002060"/>
        </a:solidFill>
        <a:ln w="25400" cmpd="sng">
          <a:solidFill>
            <a:srgbClr val="000000"/>
          </a:solidFill>
          <a:headEnd type="none"/>
          <a:tailEnd type="none"/>
        </a:ln>
      </xdr:spPr>
      <xdr:txBody>
        <a:bodyPr vertOverflow="clip" wrap="square"/>
        <a:p>
          <a:pPr algn="l">
            <a:defRPr/>
          </a:pPr>
          <a:r>
            <a:rPr lang="en-US" cap="none" sz="1000" b="0" i="0" u="none" baseline="0">
              <a:solidFill>
                <a:srgbClr val="FFFFFF"/>
              </a:solidFill>
              <a:latin typeface="ＭＳ Ｐゴシック"/>
              <a:ea typeface="ＭＳ Ｐゴシック"/>
              <a:cs typeface="ＭＳ Ｐゴシック"/>
            </a:rPr>
            <a:t>提出時削除</a:t>
          </a:r>
          <a:r>
            <a:rPr lang="en-US" cap="none" sz="1000" b="0" i="0" u="none" baseline="0">
              <a:solidFill>
                <a:srgbClr val="FFFFFF"/>
              </a:solidFill>
              <a:latin typeface="ＭＳ Ｐゴシック"/>
              <a:ea typeface="ＭＳ Ｐゴシック"/>
              <a:cs typeface="ＭＳ Ｐゴシック"/>
            </a:rPr>
            <a:t>
</a:t>
          </a:r>
          <a:r>
            <a:rPr lang="en-US" cap="none" sz="1000" b="0" i="0" u="none" baseline="0">
              <a:solidFill>
                <a:srgbClr val="FFFFFF"/>
              </a:solidFill>
              <a:latin typeface="ＭＳ Ｐゴシック"/>
              <a:ea typeface="ＭＳ Ｐゴシック"/>
              <a:cs typeface="ＭＳ Ｐゴシック"/>
            </a:rPr>
            <a:t>●　</a:t>
          </a:r>
          <a:r>
            <a:rPr lang="en-US" cap="none" sz="1000" b="0" i="0" u="none" baseline="0">
              <a:solidFill>
                <a:srgbClr val="FFFFFF"/>
              </a:solidFill>
              <a:latin typeface="ＭＳ Ｐゴシック"/>
              <a:ea typeface="ＭＳ Ｐゴシック"/>
              <a:cs typeface="ＭＳ Ｐゴシック"/>
            </a:rPr>
            <a:t>【</a:t>
          </a:r>
          <a:r>
            <a:rPr lang="en-US" cap="none" sz="1000" b="0" i="0" u="none" baseline="0">
              <a:solidFill>
                <a:srgbClr val="FFFFFF"/>
              </a:solidFill>
              <a:latin typeface="ＭＳ Ｐゴシック"/>
              <a:ea typeface="ＭＳ Ｐゴシック"/>
              <a:cs typeface="ＭＳ Ｐゴシック"/>
            </a:rPr>
            <a:t>　これは記入例の説明です　</a:t>
          </a:r>
          <a:r>
            <a:rPr lang="en-US" cap="none" sz="1000" b="0" i="0" u="none" baseline="0">
              <a:solidFill>
                <a:srgbClr val="FFFFFF"/>
              </a:solidFill>
              <a:latin typeface="ＭＳ Ｐゴシック"/>
              <a:ea typeface="ＭＳ Ｐゴシック"/>
              <a:cs typeface="ＭＳ Ｐゴシック"/>
            </a:rPr>
            <a:t>】</a:t>
          </a:r>
          <a:r>
            <a:rPr lang="en-US" cap="none" sz="1000" b="0" i="0" u="none" baseline="0">
              <a:solidFill>
                <a:srgbClr val="FFFFFF"/>
              </a:solidFill>
              <a:latin typeface="ＭＳ Ｐゴシック"/>
              <a:ea typeface="ＭＳ Ｐゴシック"/>
              <a:cs typeface="ＭＳ Ｐゴシック"/>
            </a:rPr>
            <a:t>特記仕様書に示す想定スケジュールに</a:t>
          </a:r>
          <a:r>
            <a:rPr lang="en-US" cap="none" sz="1000" b="0" i="0" u="none" baseline="0">
              <a:solidFill>
                <a:srgbClr val="FFFFFF"/>
              </a:solidFill>
              <a:latin typeface="ＭＳ Ｐゴシック"/>
              <a:ea typeface="ＭＳ Ｐゴシック"/>
              <a:cs typeface="ＭＳ Ｐゴシック"/>
            </a:rPr>
            <a:t>沿うとシステムテストのフェーズは完了していますが、見積のうえでは当フェーズを少し残し、次年度業務としています。（特記仕様書のスケジュールはあくまで想定ですので従う必要はありません。）</a:t>
          </a:r>
          <a:r>
            <a:rPr lang="en-US" cap="none" sz="1000" b="0" i="0" u="none" baseline="0">
              <a:solidFill>
                <a:srgbClr val="FFFFFF"/>
              </a:solidFill>
              <a:latin typeface="ＭＳ Ｐゴシック"/>
              <a:ea typeface="ＭＳ Ｐゴシック"/>
              <a:cs typeface="ＭＳ Ｐゴシック"/>
            </a:rPr>
            <a:t>
</a:t>
          </a:r>
          <a:r>
            <a:rPr lang="en-US" cap="none" sz="1000" b="0" i="0" u="none" baseline="0">
              <a:solidFill>
                <a:srgbClr val="FFFFFF"/>
              </a:solidFill>
              <a:latin typeface="ＭＳ Ｐゴシック"/>
              <a:ea typeface="ＭＳ Ｐゴシック"/>
              <a:cs typeface="ＭＳ Ｐゴシック"/>
            </a:rPr>
            <a:t>また、以降の業務（データ移行、運用テストなど）工数はゼロとし、次年度の当該枠内に工数を入力しています。加えて、プロジェクト管理のフェーズも引き続き実施することとしています。</a:t>
          </a:r>
          <a:r>
            <a:rPr lang="en-US" cap="none" sz="1000" b="0" i="0" u="none" baseline="0">
              <a:solidFill>
                <a:srgbClr val="FFFFFF"/>
              </a:solidFill>
              <a:latin typeface="ＭＳ Ｐゴシック"/>
              <a:ea typeface="ＭＳ Ｐゴシック"/>
              <a:cs typeface="ＭＳ Ｐゴシック"/>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266700</xdr:colOff>
      <xdr:row>9</xdr:row>
      <xdr:rowOff>104775</xdr:rowOff>
    </xdr:from>
    <xdr:to>
      <xdr:col>20</xdr:col>
      <xdr:colOff>2505075</xdr:colOff>
      <xdr:row>18</xdr:row>
      <xdr:rowOff>38100</xdr:rowOff>
    </xdr:to>
    <xdr:sp>
      <xdr:nvSpPr>
        <xdr:cNvPr id="1" name="角丸四角形 3"/>
        <xdr:cNvSpPr>
          <a:spLocks/>
        </xdr:cNvSpPr>
      </xdr:nvSpPr>
      <xdr:spPr>
        <a:xfrm>
          <a:off x="5619750" y="1714500"/>
          <a:ext cx="6124575" cy="1476375"/>
        </a:xfrm>
        <a:prstGeom prst="roundRect">
          <a:avLst/>
        </a:prstGeom>
        <a:solidFill>
          <a:srgbClr val="002060"/>
        </a:solidFill>
        <a:ln w="25400" cmpd="sng">
          <a:solidFill>
            <a:srgbClr val="000000"/>
          </a:solidFill>
          <a:headEnd type="none"/>
          <a:tailEnd type="none"/>
        </a:ln>
      </xdr:spPr>
      <xdr:txBody>
        <a:bodyPr vertOverflow="clip" wrap="square"/>
        <a:p>
          <a:pPr algn="l">
            <a:defRPr/>
          </a:pPr>
          <a:r>
            <a:rPr lang="en-US" cap="none" sz="1000" b="0" i="0" u="none" baseline="0">
              <a:solidFill>
                <a:srgbClr val="FFFFFF"/>
              </a:solidFill>
              <a:latin typeface="ＭＳ Ｐゴシック"/>
              <a:ea typeface="ＭＳ Ｐゴシック"/>
              <a:cs typeface="ＭＳ Ｐゴシック"/>
            </a:rPr>
            <a:t>提出時削除</a:t>
          </a:r>
          <a:r>
            <a:rPr lang="en-US" cap="none" sz="1000" b="0" i="0" u="none" baseline="0">
              <a:solidFill>
                <a:srgbClr val="FFFFFF"/>
              </a:solidFill>
              <a:latin typeface="ＭＳ Ｐゴシック"/>
              <a:ea typeface="ＭＳ Ｐゴシック"/>
              <a:cs typeface="ＭＳ Ｐゴシック"/>
            </a:rPr>
            <a:t>
</a:t>
          </a:r>
          <a:r>
            <a:rPr lang="en-US" cap="none" sz="1000" b="0" i="0" u="none" baseline="0">
              <a:solidFill>
                <a:srgbClr val="FFFFFF"/>
              </a:solidFill>
              <a:latin typeface="ＭＳ Ｐゴシック"/>
              <a:ea typeface="ＭＳ Ｐゴシック"/>
              <a:cs typeface="ＭＳ Ｐゴシック"/>
            </a:rPr>
            <a:t>●工数単価は任意の単価に修正してください。</a:t>
          </a:r>
          <a:r>
            <a:rPr lang="en-US" cap="none" sz="1000" b="0" i="0" u="none" baseline="0">
              <a:solidFill>
                <a:srgbClr val="FFFFFF"/>
              </a:solidFill>
              <a:latin typeface="ＭＳ Ｐゴシック"/>
              <a:ea typeface="ＭＳ Ｐゴシック"/>
              <a:cs typeface="ＭＳ Ｐゴシック"/>
            </a:rPr>
            <a:t>
</a:t>
          </a:r>
          <a:r>
            <a:rPr lang="en-US" cap="none" sz="1000" b="0" i="0" u="none" baseline="0">
              <a:solidFill>
                <a:srgbClr val="FFFFFF"/>
              </a:solidFill>
              <a:latin typeface="ＭＳ Ｐゴシック"/>
              <a:ea typeface="ＭＳ Ｐゴシック"/>
              <a:cs typeface="ＭＳ Ｐゴシック"/>
            </a:rPr>
            <a:t>●可能な限り詳細な内訳を提示してください。詳細な内訳が困難な場合は、小計セルに直接工数を入力してください。</a:t>
          </a:r>
          <a:r>
            <a:rPr lang="en-US" cap="none" sz="1000" b="0" i="0" u="none" baseline="0">
              <a:solidFill>
                <a:srgbClr val="FFFFFF"/>
              </a:solidFill>
              <a:latin typeface="ＭＳ Ｐゴシック"/>
              <a:ea typeface="ＭＳ Ｐゴシック"/>
              <a:cs typeface="ＭＳ Ｐゴシック"/>
            </a:rPr>
            <a:t>
</a:t>
          </a:r>
          <a:r>
            <a:rPr lang="en-US" cap="none" sz="1000" b="0" i="0" u="none" baseline="0">
              <a:solidFill>
                <a:srgbClr val="FFFFFF"/>
              </a:solidFill>
              <a:latin typeface="ＭＳ Ｐゴシック"/>
              <a:ea typeface="ＭＳ Ｐゴシック"/>
              <a:cs typeface="ＭＳ Ｐゴシック"/>
            </a:rPr>
            <a:t>●追加で必要な項目は空白セル又は付帯業務として整理し必要な工数を入力ししたうえで、摘要欄に業務の概要を提示してください。</a:t>
          </a:r>
          <a:r>
            <a:rPr lang="en-US" cap="none" sz="10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C1:AD36"/>
  <sheetViews>
    <sheetView tabSelected="1" view="pageBreakPreview" zoomScaleNormal="90" zoomScaleSheetLayoutView="100" zoomScalePageLayoutView="0" workbookViewId="0" topLeftCell="A1">
      <selection activeCell="A1" sqref="A1"/>
    </sheetView>
  </sheetViews>
  <sheetFormatPr defaultColWidth="9.00390625" defaultRowHeight="13.5"/>
  <cols>
    <col min="1" max="2" width="2.625" style="1" customWidth="1"/>
    <col min="3" max="3" width="2.625" style="23" customWidth="1"/>
    <col min="4" max="21" width="2.625" style="1" customWidth="1"/>
    <col min="22" max="23" width="8.625" style="1" customWidth="1"/>
    <col min="24" max="24" width="2.625" style="1" customWidth="1"/>
    <col min="25" max="25" width="16.75390625" style="1" customWidth="1"/>
    <col min="26" max="26" width="16.625" style="1" customWidth="1"/>
    <col min="27" max="27" width="20.125" style="1" customWidth="1"/>
    <col min="28" max="60" width="8.625" style="1" customWidth="1"/>
    <col min="61" max="16384" width="9.00390625" style="1" customWidth="1"/>
  </cols>
  <sheetData>
    <row r="1" ht="12">
      <c r="AD1" s="285" t="s">
        <v>335</v>
      </c>
    </row>
    <row r="2" spans="3:30" ht="12">
      <c r="C2" s="22" t="s">
        <v>36</v>
      </c>
      <c r="AD2" s="285" t="s">
        <v>336</v>
      </c>
    </row>
    <row r="3" spans="3:27" ht="27" customHeight="1">
      <c r="C3" s="257" t="s">
        <v>38</v>
      </c>
      <c r="D3" s="149" t="s">
        <v>37</v>
      </c>
      <c r="E3" s="149"/>
      <c r="F3" s="149"/>
      <c r="G3" s="149"/>
      <c r="H3" s="258"/>
      <c r="I3" s="469" t="s">
        <v>339</v>
      </c>
      <c r="J3" s="470"/>
      <c r="K3" s="470"/>
      <c r="L3" s="470"/>
      <c r="M3" s="470"/>
      <c r="N3" s="470"/>
      <c r="O3" s="470"/>
      <c r="P3" s="470"/>
      <c r="Q3" s="470"/>
      <c r="R3" s="470"/>
      <c r="S3" s="470"/>
      <c r="T3" s="470"/>
      <c r="U3" s="470"/>
      <c r="V3" s="470"/>
      <c r="W3" s="470"/>
      <c r="X3" s="470"/>
      <c r="Y3" s="470"/>
      <c r="Z3" s="470"/>
      <c r="AA3" s="471"/>
    </row>
    <row r="4" spans="3:27" ht="27" customHeight="1">
      <c r="C4" s="257" t="s">
        <v>39</v>
      </c>
      <c r="D4" s="149" t="s">
        <v>40</v>
      </c>
      <c r="E4" s="149"/>
      <c r="F4" s="149"/>
      <c r="G4" s="149"/>
      <c r="H4" s="258"/>
      <c r="I4" s="472" t="s">
        <v>72</v>
      </c>
      <c r="J4" s="473"/>
      <c r="K4" s="473"/>
      <c r="L4" s="473"/>
      <c r="M4" s="473"/>
      <c r="N4" s="473"/>
      <c r="O4" s="473"/>
      <c r="P4" s="473"/>
      <c r="Q4" s="473"/>
      <c r="R4" s="473"/>
      <c r="S4" s="473"/>
      <c r="T4" s="473"/>
      <c r="U4" s="473"/>
      <c r="V4" s="473"/>
      <c r="W4" s="473"/>
      <c r="X4" s="473"/>
      <c r="Y4" s="473"/>
      <c r="Z4" s="473"/>
      <c r="AA4" s="474"/>
    </row>
    <row r="6" ht="12">
      <c r="C6" s="22" t="s">
        <v>42</v>
      </c>
    </row>
    <row r="7" spans="3:27" ht="21" customHeight="1">
      <c r="C7" s="259" t="s">
        <v>38</v>
      </c>
      <c r="D7" s="149" t="s">
        <v>68</v>
      </c>
      <c r="E7" s="149"/>
      <c r="F7" s="149"/>
      <c r="G7" s="149"/>
      <c r="H7" s="149"/>
      <c r="I7" s="149"/>
      <c r="J7" s="149"/>
      <c r="K7" s="149"/>
      <c r="L7" s="149"/>
      <c r="M7" s="149"/>
      <c r="N7" s="149"/>
      <c r="O7" s="149"/>
      <c r="P7" s="149"/>
      <c r="Q7" s="149"/>
      <c r="R7" s="149"/>
      <c r="S7" s="149"/>
      <c r="T7" s="149"/>
      <c r="U7" s="442"/>
      <c r="V7" s="479" t="s">
        <v>405</v>
      </c>
      <c r="W7" s="479"/>
      <c r="X7" s="479"/>
      <c r="Y7" s="479"/>
      <c r="Z7" s="479"/>
      <c r="AA7" s="443" t="s">
        <v>407</v>
      </c>
    </row>
    <row r="8" spans="3:27" ht="21" customHeight="1">
      <c r="C8" s="259" t="s">
        <v>39</v>
      </c>
      <c r="D8" s="149" t="s">
        <v>41</v>
      </c>
      <c r="E8" s="149"/>
      <c r="F8" s="149"/>
      <c r="G8" s="149"/>
      <c r="H8" s="149"/>
      <c r="I8" s="149"/>
      <c r="J8" s="149"/>
      <c r="K8" s="149"/>
      <c r="L8" s="149"/>
      <c r="M8" s="149"/>
      <c r="N8" s="149"/>
      <c r="O8" s="149"/>
      <c r="P8" s="149"/>
      <c r="Q8" s="149"/>
      <c r="R8" s="149"/>
      <c r="S8" s="149"/>
      <c r="T8" s="149"/>
      <c r="U8" s="442"/>
      <c r="V8" s="479" t="s">
        <v>406</v>
      </c>
      <c r="W8" s="479"/>
      <c r="X8" s="479"/>
      <c r="Y8" s="479"/>
      <c r="Z8" s="479"/>
      <c r="AA8" s="443" t="s">
        <v>174</v>
      </c>
    </row>
    <row r="9" spans="3:27" ht="21" customHeight="1">
      <c r="C9" s="259" t="s">
        <v>74</v>
      </c>
      <c r="D9" s="149" t="s">
        <v>73</v>
      </c>
      <c r="E9" s="149"/>
      <c r="F9" s="149"/>
      <c r="G9" s="149"/>
      <c r="H9" s="149"/>
      <c r="I9" s="149"/>
      <c r="J9" s="149"/>
      <c r="K9" s="149"/>
      <c r="L9" s="149"/>
      <c r="M9" s="149"/>
      <c r="N9" s="149"/>
      <c r="O9" s="149"/>
      <c r="P9" s="149"/>
      <c r="Q9" s="149"/>
      <c r="R9" s="149"/>
      <c r="S9" s="149"/>
      <c r="T9" s="149"/>
      <c r="U9" s="442"/>
      <c r="V9" s="480" t="s">
        <v>166</v>
      </c>
      <c r="W9" s="480"/>
      <c r="X9" s="480"/>
      <c r="Y9" s="480"/>
      <c r="Z9" s="480"/>
      <c r="AA9" s="443"/>
    </row>
    <row r="10" ht="12">
      <c r="C10" s="23" t="s">
        <v>331</v>
      </c>
    </row>
    <row r="11" ht="12">
      <c r="C11" s="23" t="s">
        <v>332</v>
      </c>
    </row>
    <row r="13" spans="3:26" ht="12">
      <c r="C13" s="22" t="s">
        <v>43</v>
      </c>
      <c r="Y13" s="2"/>
      <c r="Z13" s="2"/>
    </row>
    <row r="14" spans="3:30" ht="27" customHeight="1" thickBot="1">
      <c r="C14" s="461" t="s">
        <v>34</v>
      </c>
      <c r="D14" s="462"/>
      <c r="E14" s="462"/>
      <c r="F14" s="462"/>
      <c r="G14" s="462"/>
      <c r="H14" s="462"/>
      <c r="I14" s="462"/>
      <c r="J14" s="462"/>
      <c r="K14" s="462"/>
      <c r="L14" s="462"/>
      <c r="M14" s="462"/>
      <c r="N14" s="462"/>
      <c r="O14" s="462"/>
      <c r="P14" s="462"/>
      <c r="Q14" s="462"/>
      <c r="R14" s="462"/>
      <c r="S14" s="462"/>
      <c r="T14" s="462"/>
      <c r="U14" s="447" t="s">
        <v>45</v>
      </c>
      <c r="V14" s="448"/>
      <c r="W14" s="448"/>
      <c r="X14" s="279"/>
      <c r="Y14" s="260"/>
      <c r="Z14" s="433" t="s">
        <v>35</v>
      </c>
      <c r="AA14" s="279"/>
      <c r="AB14" s="279"/>
      <c r="AC14" s="279"/>
      <c r="AD14" s="260"/>
    </row>
    <row r="15" spans="3:30" ht="21" customHeight="1" thickTop="1">
      <c r="C15" s="261" t="s">
        <v>175</v>
      </c>
      <c r="D15" s="262"/>
      <c r="E15" s="262"/>
      <c r="F15" s="262"/>
      <c r="G15" s="262"/>
      <c r="H15" s="262"/>
      <c r="I15" s="262"/>
      <c r="J15" s="262"/>
      <c r="K15" s="262"/>
      <c r="L15" s="262"/>
      <c r="M15" s="262"/>
      <c r="N15" s="262"/>
      <c r="O15" s="262"/>
      <c r="P15" s="262"/>
      <c r="Q15" s="262"/>
      <c r="R15" s="262"/>
      <c r="S15" s="262"/>
      <c r="T15" s="262"/>
      <c r="U15" s="265" t="s">
        <v>341</v>
      </c>
      <c r="V15" s="455">
        <f>'【様式1】総費用年度別内訳表'!U9</f>
        <v>28730000</v>
      </c>
      <c r="W15" s="455"/>
      <c r="X15" s="456"/>
      <c r="Y15" s="457"/>
      <c r="Z15" s="87"/>
      <c r="AA15" s="280"/>
      <c r="AB15" s="280"/>
      <c r="AC15" s="280"/>
      <c r="AD15" s="92"/>
    </row>
    <row r="16" spans="3:30" ht="21" customHeight="1">
      <c r="C16" s="263" t="s">
        <v>46</v>
      </c>
      <c r="D16" s="264"/>
      <c r="E16" s="264"/>
      <c r="F16" s="264"/>
      <c r="G16" s="264"/>
      <c r="H16" s="264"/>
      <c r="I16" s="264"/>
      <c r="J16" s="264"/>
      <c r="K16" s="264"/>
      <c r="L16" s="264"/>
      <c r="M16" s="264"/>
      <c r="N16" s="264"/>
      <c r="O16" s="264"/>
      <c r="P16" s="264"/>
      <c r="Q16" s="264"/>
      <c r="R16" s="264"/>
      <c r="S16" s="264"/>
      <c r="T16" s="264"/>
      <c r="U16" s="266" t="s">
        <v>342</v>
      </c>
      <c r="V16" s="458">
        <f>'【様式1】総費用年度別内訳表'!U16</f>
        <v>30850000.000000015</v>
      </c>
      <c r="W16" s="458"/>
      <c r="X16" s="459"/>
      <c r="Y16" s="460"/>
      <c r="Z16" s="88"/>
      <c r="AA16" s="73"/>
      <c r="AB16" s="73"/>
      <c r="AC16" s="73"/>
      <c r="AD16" s="74"/>
    </row>
    <row r="17" spans="3:30" ht="21" customHeight="1">
      <c r="C17" s="451" t="s">
        <v>75</v>
      </c>
      <c r="D17" s="452"/>
      <c r="E17" s="452"/>
      <c r="F17" s="452"/>
      <c r="G17" s="452"/>
      <c r="H17" s="452"/>
      <c r="I17" s="452"/>
      <c r="J17" s="452"/>
      <c r="K17" s="452"/>
      <c r="L17" s="452"/>
      <c r="M17" s="452"/>
      <c r="N17" s="452"/>
      <c r="O17" s="452"/>
      <c r="P17" s="452"/>
      <c r="Q17" s="452"/>
      <c r="R17" s="452"/>
      <c r="S17" s="452"/>
      <c r="T17" s="452"/>
      <c r="U17" s="267" t="s">
        <v>343</v>
      </c>
      <c r="V17" s="453">
        <f>'【様式1】総費用年度別内訳表'!U27</f>
        <v>18678652</v>
      </c>
      <c r="W17" s="454"/>
      <c r="X17" s="89"/>
      <c r="Y17" s="436" t="s">
        <v>340</v>
      </c>
      <c r="Z17" s="89"/>
      <c r="AA17" s="281"/>
      <c r="AB17" s="281"/>
      <c r="AC17" s="281"/>
      <c r="AD17" s="93"/>
    </row>
    <row r="18" spans="3:30" ht="21" customHeight="1" thickBot="1">
      <c r="C18" s="477" t="s">
        <v>76</v>
      </c>
      <c r="D18" s="478"/>
      <c r="E18" s="478"/>
      <c r="F18" s="478"/>
      <c r="G18" s="478"/>
      <c r="H18" s="478"/>
      <c r="I18" s="478"/>
      <c r="J18" s="478"/>
      <c r="K18" s="478"/>
      <c r="L18" s="478"/>
      <c r="M18" s="478"/>
      <c r="N18" s="478"/>
      <c r="O18" s="478"/>
      <c r="P18" s="478"/>
      <c r="Q18" s="478"/>
      <c r="R18" s="478"/>
      <c r="S18" s="478"/>
      <c r="T18" s="478"/>
      <c r="U18" s="268"/>
      <c r="V18" s="449" t="s">
        <v>340</v>
      </c>
      <c r="W18" s="450"/>
      <c r="X18" s="446" t="s">
        <v>344</v>
      </c>
      <c r="Y18" s="435">
        <f>'【様式1】総費用年度別内訳表'!U40</f>
        <v>20524799.66</v>
      </c>
      <c r="Z18" s="90"/>
      <c r="AA18" s="282"/>
      <c r="AB18" s="282"/>
      <c r="AC18" s="282"/>
      <c r="AD18" s="94"/>
    </row>
    <row r="19" spans="3:30" ht="21" customHeight="1" thickTop="1">
      <c r="C19" s="465" t="s">
        <v>67</v>
      </c>
      <c r="D19" s="466"/>
      <c r="E19" s="466"/>
      <c r="F19" s="466"/>
      <c r="G19" s="466"/>
      <c r="H19" s="466"/>
      <c r="I19" s="466"/>
      <c r="J19" s="466"/>
      <c r="K19" s="466"/>
      <c r="L19" s="466"/>
      <c r="M19" s="466"/>
      <c r="N19" s="466"/>
      <c r="O19" s="466"/>
      <c r="P19" s="466"/>
      <c r="Q19" s="466"/>
      <c r="R19" s="466"/>
      <c r="S19" s="466"/>
      <c r="T19" s="466"/>
      <c r="U19" s="440" t="s">
        <v>345</v>
      </c>
      <c r="V19" s="467">
        <f>SUM(V15:W18)</f>
        <v>78258652.00000001</v>
      </c>
      <c r="W19" s="468"/>
      <c r="X19" s="439" t="s">
        <v>346</v>
      </c>
      <c r="Y19" s="437">
        <f>SUM(V15:W16,Y18)</f>
        <v>80104799.66000001</v>
      </c>
      <c r="Z19" s="91"/>
      <c r="AA19" s="283"/>
      <c r="AB19" s="283"/>
      <c r="AC19" s="283"/>
      <c r="AD19" s="95"/>
    </row>
    <row r="20" spans="3:30" ht="21" customHeight="1">
      <c r="C20" s="475" t="s">
        <v>178</v>
      </c>
      <c r="D20" s="476"/>
      <c r="E20" s="476"/>
      <c r="F20" s="476"/>
      <c r="G20" s="476"/>
      <c r="H20" s="476"/>
      <c r="I20" s="476"/>
      <c r="J20" s="476"/>
      <c r="K20" s="476"/>
      <c r="L20" s="476"/>
      <c r="M20" s="476"/>
      <c r="N20" s="476"/>
      <c r="O20" s="476"/>
      <c r="P20" s="476"/>
      <c r="Q20" s="476"/>
      <c r="R20" s="476"/>
      <c r="S20" s="476"/>
      <c r="T20" s="476"/>
      <c r="U20" s="269"/>
      <c r="V20" s="463">
        <f>V19*1.1</f>
        <v>86084517.20000002</v>
      </c>
      <c r="W20" s="464"/>
      <c r="X20" s="434"/>
      <c r="Y20" s="438">
        <f>Y19*1.1</f>
        <v>88115279.62600002</v>
      </c>
      <c r="Z20" s="79"/>
      <c r="AA20" s="284"/>
      <c r="AB20" s="284"/>
      <c r="AC20" s="284"/>
      <c r="AD20" s="96"/>
    </row>
    <row r="21" ht="12">
      <c r="C21" s="23" t="s">
        <v>333</v>
      </c>
    </row>
    <row r="22" ht="12">
      <c r="C22" s="23" t="s">
        <v>334</v>
      </c>
    </row>
    <row r="23" spans="3:26" s="14" customFormat="1" ht="12" customHeight="1">
      <c r="C23" s="26"/>
      <c r="D23" s="12"/>
      <c r="E23" s="12"/>
      <c r="F23" s="12"/>
      <c r="G23" s="12"/>
      <c r="H23" s="12"/>
      <c r="I23" s="12"/>
      <c r="J23" s="12"/>
      <c r="K23" s="12"/>
      <c r="L23" s="12"/>
      <c r="M23" s="12"/>
      <c r="N23" s="12"/>
      <c r="O23" s="12"/>
      <c r="P23" s="12"/>
      <c r="Q23" s="12"/>
      <c r="R23" s="12"/>
      <c r="S23" s="12"/>
      <c r="T23" s="12"/>
      <c r="U23" s="12"/>
      <c r="V23" s="24"/>
      <c r="W23" s="25"/>
      <c r="X23" s="27"/>
      <c r="Y23" s="27"/>
      <c r="Z23" s="27"/>
    </row>
    <row r="24" ht="12">
      <c r="C24" s="22" t="s">
        <v>44</v>
      </c>
    </row>
    <row r="25" spans="3:30" ht="13.5">
      <c r="C25" s="97" t="s">
        <v>179</v>
      </c>
      <c r="D25" s="73"/>
      <c r="E25" s="73"/>
      <c r="F25" s="73"/>
      <c r="G25" s="73"/>
      <c r="H25" s="73"/>
      <c r="I25" s="73"/>
      <c r="J25" s="73"/>
      <c r="K25" s="73"/>
      <c r="L25" s="73"/>
      <c r="M25" s="73"/>
      <c r="N25" s="73"/>
      <c r="O25" s="73"/>
      <c r="P25" s="73"/>
      <c r="Q25" s="73"/>
      <c r="R25" s="73"/>
      <c r="S25" s="73"/>
      <c r="T25" s="73"/>
      <c r="U25" s="73"/>
      <c r="V25" s="73"/>
      <c r="W25" s="73"/>
      <c r="X25" s="73"/>
      <c r="Y25" s="73"/>
      <c r="Z25" s="73"/>
      <c r="AA25" s="270"/>
      <c r="AB25" s="273"/>
      <c r="AC25" s="273"/>
      <c r="AD25" s="274"/>
    </row>
    <row r="26" spans="3:30" ht="13.5">
      <c r="C26" s="98" t="s">
        <v>180</v>
      </c>
      <c r="D26" s="76"/>
      <c r="E26" s="76"/>
      <c r="F26" s="76"/>
      <c r="G26" s="76"/>
      <c r="H26" s="76"/>
      <c r="I26" s="76"/>
      <c r="J26" s="76"/>
      <c r="K26" s="76"/>
      <c r="L26" s="76"/>
      <c r="M26" s="76"/>
      <c r="N26" s="76"/>
      <c r="O26" s="76"/>
      <c r="P26" s="76"/>
      <c r="Q26" s="76"/>
      <c r="R26" s="76"/>
      <c r="S26" s="76"/>
      <c r="T26" s="76"/>
      <c r="U26" s="76"/>
      <c r="V26" s="76"/>
      <c r="W26" s="76"/>
      <c r="X26" s="76"/>
      <c r="Y26" s="76"/>
      <c r="Z26" s="76"/>
      <c r="AA26" s="271"/>
      <c r="AB26" s="275"/>
      <c r="AC26" s="275"/>
      <c r="AD26" s="276"/>
    </row>
    <row r="27" spans="3:30" ht="13.5">
      <c r="C27" s="98" t="s">
        <v>181</v>
      </c>
      <c r="D27" s="76"/>
      <c r="E27" s="76"/>
      <c r="F27" s="76"/>
      <c r="G27" s="76"/>
      <c r="H27" s="76"/>
      <c r="I27" s="76"/>
      <c r="J27" s="76"/>
      <c r="K27" s="76"/>
      <c r="L27" s="76"/>
      <c r="M27" s="76"/>
      <c r="N27" s="76"/>
      <c r="O27" s="76"/>
      <c r="P27" s="76"/>
      <c r="Q27" s="76"/>
      <c r="R27" s="76"/>
      <c r="S27" s="76"/>
      <c r="T27" s="76"/>
      <c r="U27" s="76"/>
      <c r="V27" s="76"/>
      <c r="W27" s="76"/>
      <c r="X27" s="76"/>
      <c r="Y27" s="76"/>
      <c r="Z27" s="76"/>
      <c r="AA27" s="271"/>
      <c r="AB27" s="275"/>
      <c r="AC27" s="275"/>
      <c r="AD27" s="276"/>
    </row>
    <row r="28" spans="3:30" ht="13.5">
      <c r="C28" s="98" t="s">
        <v>182</v>
      </c>
      <c r="D28" s="76"/>
      <c r="E28" s="76"/>
      <c r="F28" s="76"/>
      <c r="G28" s="76"/>
      <c r="H28" s="76"/>
      <c r="I28" s="76"/>
      <c r="J28" s="76"/>
      <c r="K28" s="76"/>
      <c r="L28" s="76"/>
      <c r="M28" s="76"/>
      <c r="N28" s="76"/>
      <c r="O28" s="76"/>
      <c r="P28" s="76"/>
      <c r="Q28" s="76"/>
      <c r="R28" s="76"/>
      <c r="S28" s="76"/>
      <c r="T28" s="76"/>
      <c r="U28" s="76"/>
      <c r="V28" s="76"/>
      <c r="W28" s="76"/>
      <c r="X28" s="76"/>
      <c r="Y28" s="76"/>
      <c r="Z28" s="76"/>
      <c r="AA28" s="271"/>
      <c r="AB28" s="275"/>
      <c r="AC28" s="275"/>
      <c r="AD28" s="276"/>
    </row>
    <row r="29" spans="3:30" ht="13.5">
      <c r="C29" s="75"/>
      <c r="D29" s="76"/>
      <c r="E29" s="76"/>
      <c r="F29" s="76"/>
      <c r="G29" s="76"/>
      <c r="H29" s="76"/>
      <c r="I29" s="76"/>
      <c r="J29" s="76"/>
      <c r="K29" s="76"/>
      <c r="L29" s="76"/>
      <c r="M29" s="76"/>
      <c r="N29" s="76"/>
      <c r="O29" s="76"/>
      <c r="P29" s="76"/>
      <c r="Q29" s="76"/>
      <c r="R29" s="76"/>
      <c r="S29" s="76"/>
      <c r="T29" s="76"/>
      <c r="U29" s="76"/>
      <c r="V29" s="76"/>
      <c r="W29" s="76"/>
      <c r="X29" s="76"/>
      <c r="Y29" s="76"/>
      <c r="Z29" s="76"/>
      <c r="AA29" s="271"/>
      <c r="AB29" s="275"/>
      <c r="AC29" s="275"/>
      <c r="AD29" s="276"/>
    </row>
    <row r="30" spans="3:30" ht="13.5">
      <c r="C30" s="75"/>
      <c r="D30" s="76"/>
      <c r="E30" s="76"/>
      <c r="F30" s="76"/>
      <c r="G30" s="76"/>
      <c r="H30" s="76"/>
      <c r="I30" s="76"/>
      <c r="J30" s="76"/>
      <c r="K30" s="76"/>
      <c r="L30" s="76"/>
      <c r="M30" s="76"/>
      <c r="N30" s="76"/>
      <c r="O30" s="76"/>
      <c r="P30" s="76"/>
      <c r="Q30" s="76"/>
      <c r="R30" s="76"/>
      <c r="S30" s="76"/>
      <c r="T30" s="76"/>
      <c r="U30" s="76"/>
      <c r="V30" s="76"/>
      <c r="W30" s="76"/>
      <c r="X30" s="76"/>
      <c r="Y30" s="76"/>
      <c r="Z30" s="76"/>
      <c r="AA30" s="271"/>
      <c r="AB30" s="275"/>
      <c r="AC30" s="275"/>
      <c r="AD30" s="276"/>
    </row>
    <row r="31" spans="3:30" ht="13.5">
      <c r="C31" s="75"/>
      <c r="D31" s="76"/>
      <c r="E31" s="76"/>
      <c r="F31" s="76"/>
      <c r="G31" s="76"/>
      <c r="H31" s="76"/>
      <c r="I31" s="76"/>
      <c r="J31" s="76"/>
      <c r="K31" s="76"/>
      <c r="L31" s="76"/>
      <c r="M31" s="76"/>
      <c r="N31" s="76"/>
      <c r="O31" s="76"/>
      <c r="P31" s="76"/>
      <c r="Q31" s="76"/>
      <c r="R31" s="76"/>
      <c r="S31" s="76"/>
      <c r="T31" s="76"/>
      <c r="U31" s="76"/>
      <c r="V31" s="76"/>
      <c r="W31" s="76"/>
      <c r="X31" s="76"/>
      <c r="Y31" s="76"/>
      <c r="Z31" s="76"/>
      <c r="AA31" s="271"/>
      <c r="AB31" s="275"/>
      <c r="AC31" s="275"/>
      <c r="AD31" s="276"/>
    </row>
    <row r="32" spans="3:30" ht="13.5">
      <c r="C32" s="75"/>
      <c r="D32" s="76"/>
      <c r="E32" s="76"/>
      <c r="F32" s="76"/>
      <c r="G32" s="76"/>
      <c r="H32" s="76"/>
      <c r="I32" s="76"/>
      <c r="J32" s="76"/>
      <c r="K32" s="76"/>
      <c r="L32" s="76"/>
      <c r="M32" s="76"/>
      <c r="N32" s="76"/>
      <c r="O32" s="76"/>
      <c r="P32" s="76"/>
      <c r="Q32" s="76"/>
      <c r="R32" s="76"/>
      <c r="S32" s="76"/>
      <c r="T32" s="76"/>
      <c r="U32" s="76"/>
      <c r="V32" s="76"/>
      <c r="W32" s="76"/>
      <c r="X32" s="76"/>
      <c r="Y32" s="76"/>
      <c r="Z32" s="76"/>
      <c r="AA32" s="271"/>
      <c r="AB32" s="275"/>
      <c r="AC32" s="275"/>
      <c r="AD32" s="276"/>
    </row>
    <row r="33" spans="3:30" ht="13.5">
      <c r="C33" s="75"/>
      <c r="D33" s="76"/>
      <c r="E33" s="76"/>
      <c r="F33" s="76"/>
      <c r="G33" s="76"/>
      <c r="H33" s="76"/>
      <c r="I33" s="76"/>
      <c r="J33" s="76"/>
      <c r="K33" s="76"/>
      <c r="L33" s="76"/>
      <c r="M33" s="76"/>
      <c r="N33" s="76"/>
      <c r="O33" s="76"/>
      <c r="P33" s="76"/>
      <c r="Q33" s="76"/>
      <c r="R33" s="76"/>
      <c r="S33" s="76"/>
      <c r="T33" s="76"/>
      <c r="U33" s="76"/>
      <c r="V33" s="76"/>
      <c r="W33" s="76"/>
      <c r="X33" s="76"/>
      <c r="Y33" s="76"/>
      <c r="Z33" s="76"/>
      <c r="AA33" s="271"/>
      <c r="AB33" s="275"/>
      <c r="AC33" s="275"/>
      <c r="AD33" s="276"/>
    </row>
    <row r="34" spans="3:30" ht="13.5">
      <c r="C34" s="75"/>
      <c r="D34" s="76"/>
      <c r="E34" s="76"/>
      <c r="F34" s="76"/>
      <c r="G34" s="76"/>
      <c r="H34" s="76"/>
      <c r="I34" s="76"/>
      <c r="J34" s="76"/>
      <c r="K34" s="76"/>
      <c r="L34" s="76"/>
      <c r="M34" s="76"/>
      <c r="N34" s="76"/>
      <c r="O34" s="76"/>
      <c r="P34" s="76"/>
      <c r="Q34" s="76"/>
      <c r="R34" s="76"/>
      <c r="S34" s="76"/>
      <c r="T34" s="76"/>
      <c r="U34" s="76"/>
      <c r="V34" s="76"/>
      <c r="W34" s="76"/>
      <c r="X34" s="76"/>
      <c r="Y34" s="76"/>
      <c r="Z34" s="76"/>
      <c r="AA34" s="271"/>
      <c r="AB34" s="275"/>
      <c r="AC34" s="275"/>
      <c r="AD34" s="276"/>
    </row>
    <row r="35" spans="3:30" ht="13.5">
      <c r="C35" s="75"/>
      <c r="D35" s="76"/>
      <c r="E35" s="76"/>
      <c r="F35" s="76"/>
      <c r="G35" s="76"/>
      <c r="H35" s="76"/>
      <c r="I35" s="76"/>
      <c r="J35" s="76"/>
      <c r="K35" s="76"/>
      <c r="L35" s="76"/>
      <c r="M35" s="76"/>
      <c r="N35" s="76"/>
      <c r="O35" s="76"/>
      <c r="P35" s="76"/>
      <c r="Q35" s="76"/>
      <c r="R35" s="76"/>
      <c r="S35" s="76"/>
      <c r="T35" s="76"/>
      <c r="U35" s="76"/>
      <c r="V35" s="76"/>
      <c r="W35" s="76"/>
      <c r="X35" s="76"/>
      <c r="Y35" s="76"/>
      <c r="Z35" s="76"/>
      <c r="AA35" s="271"/>
      <c r="AB35" s="275"/>
      <c r="AC35" s="275"/>
      <c r="AD35" s="276"/>
    </row>
    <row r="36" spans="3:30" ht="13.5">
      <c r="C36" s="77"/>
      <c r="D36" s="78"/>
      <c r="E36" s="78"/>
      <c r="F36" s="78"/>
      <c r="G36" s="78"/>
      <c r="H36" s="78"/>
      <c r="I36" s="78"/>
      <c r="J36" s="78"/>
      <c r="K36" s="78"/>
      <c r="L36" s="78"/>
      <c r="M36" s="78"/>
      <c r="N36" s="78"/>
      <c r="O36" s="78"/>
      <c r="P36" s="78"/>
      <c r="Q36" s="78"/>
      <c r="R36" s="78"/>
      <c r="S36" s="78"/>
      <c r="T36" s="78"/>
      <c r="U36" s="78"/>
      <c r="V36" s="78"/>
      <c r="W36" s="78"/>
      <c r="X36" s="78"/>
      <c r="Y36" s="78"/>
      <c r="Z36" s="78"/>
      <c r="AA36" s="272"/>
      <c r="AB36" s="277"/>
      <c r="AC36" s="277"/>
      <c r="AD36" s="278"/>
    </row>
  </sheetData>
  <sheetProtection/>
  <mergeCells count="17">
    <mergeCell ref="V20:W20"/>
    <mergeCell ref="C19:T19"/>
    <mergeCell ref="V19:W19"/>
    <mergeCell ref="I3:AA3"/>
    <mergeCell ref="I4:AA4"/>
    <mergeCell ref="C20:T20"/>
    <mergeCell ref="C18:T18"/>
    <mergeCell ref="V7:Z7"/>
    <mergeCell ref="V8:Z8"/>
    <mergeCell ref="V9:Z9"/>
    <mergeCell ref="U14:W14"/>
    <mergeCell ref="V18:W18"/>
    <mergeCell ref="C17:T17"/>
    <mergeCell ref="V17:W17"/>
    <mergeCell ref="V15:Y15"/>
    <mergeCell ref="V16:Y16"/>
    <mergeCell ref="C14:T14"/>
  </mergeCells>
  <printOptions/>
  <pageMargins left="0.1968503937007874" right="0.1968503937007874" top="0.7874015748031497" bottom="0.7874015748031497" header="0.5905511811023623" footer="0.5905511811023623"/>
  <pageSetup horizontalDpi="300" verticalDpi="300" orientation="landscape" paperSize="9" scale="90" r:id="rId2"/>
  <headerFooter scaleWithDoc="0">
    <oddHeader>&amp;C&amp;"Meiryo UI,標準"&amp;9&amp;A</oddHeader>
    <oddFooter>&amp;C&amp;"Meiryo UI,標準"&amp;9&amp;P/&amp;N</oddFooter>
  </headerFooter>
  <drawing r:id="rId1"/>
</worksheet>
</file>

<file path=xl/worksheets/sheet2.xml><?xml version="1.0" encoding="utf-8"?>
<worksheet xmlns="http://schemas.openxmlformats.org/spreadsheetml/2006/main" xmlns:r="http://schemas.openxmlformats.org/officeDocument/2006/relationships">
  <dimension ref="B1:X42"/>
  <sheetViews>
    <sheetView view="pageBreakPreview" zoomScaleSheetLayoutView="100" zoomScalePageLayoutView="0" workbookViewId="0" topLeftCell="A1">
      <pane ySplit="5" topLeftCell="A6" activePane="bottomLeft" state="frozen"/>
      <selection pane="topLeft" activeCell="A1" sqref="A1"/>
      <selection pane="bottomLeft" activeCell="A1" sqref="A1"/>
    </sheetView>
  </sheetViews>
  <sheetFormatPr defaultColWidth="11.625" defaultRowHeight="13.5"/>
  <cols>
    <col min="1" max="1" width="1.625" style="30" customWidth="1"/>
    <col min="2" max="2" width="3.375" style="28" bestFit="1" customWidth="1"/>
    <col min="3" max="4" width="1.875" style="30" customWidth="1"/>
    <col min="5" max="5" width="18.25390625" style="30" customWidth="1"/>
    <col min="6" max="6" width="2.625" style="30" customWidth="1"/>
    <col min="7" max="7" width="10.25390625" style="31" customWidth="1"/>
    <col min="8" max="8" width="2.625" style="30" customWidth="1"/>
    <col min="9" max="9" width="10.25390625" style="31" customWidth="1"/>
    <col min="10" max="10" width="2.625" style="30" customWidth="1"/>
    <col min="11" max="11" width="10.25390625" style="31" customWidth="1"/>
    <col min="12" max="12" width="2.625" style="30" customWidth="1"/>
    <col min="13" max="13" width="10.25390625" style="31" customWidth="1"/>
    <col min="14" max="14" width="2.625" style="30" customWidth="1"/>
    <col min="15" max="15" width="10.25390625" style="31" customWidth="1"/>
    <col min="16" max="16" width="2.625" style="30" customWidth="1"/>
    <col min="17" max="17" width="10.25390625" style="31" customWidth="1"/>
    <col min="18" max="18" width="2.625" style="30" customWidth="1"/>
    <col min="19" max="19" width="10.25390625" style="31" customWidth="1"/>
    <col min="20" max="20" width="3.00390625" style="31" bestFit="1" customWidth="1"/>
    <col min="21" max="21" width="10.25390625" style="31" customWidth="1"/>
    <col min="22" max="22" width="27.25390625" style="30" customWidth="1"/>
    <col min="23" max="23" width="1.625" style="30" customWidth="1"/>
    <col min="24" max="16384" width="11.625" style="30" customWidth="1"/>
  </cols>
  <sheetData>
    <row r="1" ht="12">
      <c r="V1" s="286" t="str">
        <f>'【様式0】見積書'!AD1</f>
        <v>作成日：令和３年２月●日</v>
      </c>
    </row>
    <row r="2" spans="3:22" ht="15" customHeight="1">
      <c r="C2" s="101" t="str">
        <f>'【様式0】見積書'!$I$3&amp;" 総費用年度別内訳表"</f>
        <v>【ＲＦＩ】三重県企業庁財務会計システム構築及び運用保守業務 総費用年度別内訳表</v>
      </c>
      <c r="D2" s="29"/>
      <c r="V2" s="286" t="str">
        <f>'【様式0】見積書'!AD2</f>
        <v>最終更新日：令和３年２月●日</v>
      </c>
    </row>
    <row r="3" spans="3:22" ht="15" customHeight="1">
      <c r="C3" s="101" t="str">
        <f>"見積事業者： "&amp;'【様式0】見積書'!$I$4</f>
        <v>見積事業者： ×××社</v>
      </c>
      <c r="E3" s="29"/>
      <c r="F3" s="29"/>
      <c r="H3" s="29"/>
      <c r="J3" s="29"/>
      <c r="L3" s="29"/>
      <c r="N3" s="29"/>
      <c r="P3" s="29"/>
      <c r="R3" s="29"/>
      <c r="U3" s="33" t="s">
        <v>57</v>
      </c>
      <c r="V3" s="32"/>
    </row>
    <row r="4" spans="3:22" ht="13.5" customHeight="1">
      <c r="C4" s="483" t="s">
        <v>58</v>
      </c>
      <c r="D4" s="484"/>
      <c r="E4" s="485"/>
      <c r="F4" s="499" t="s">
        <v>59</v>
      </c>
      <c r="G4" s="500"/>
      <c r="H4" s="500"/>
      <c r="I4" s="500"/>
      <c r="J4" s="500"/>
      <c r="K4" s="500"/>
      <c r="L4" s="500"/>
      <c r="M4" s="500"/>
      <c r="N4" s="500"/>
      <c r="O4" s="500"/>
      <c r="P4" s="500"/>
      <c r="Q4" s="500"/>
      <c r="R4" s="500"/>
      <c r="S4" s="501"/>
      <c r="T4" s="493" t="s">
        <v>60</v>
      </c>
      <c r="U4" s="494"/>
      <c r="V4" s="497" t="s">
        <v>61</v>
      </c>
    </row>
    <row r="5" spans="3:22" ht="16.5" customHeight="1" thickBot="1">
      <c r="C5" s="486"/>
      <c r="D5" s="487"/>
      <c r="E5" s="488"/>
      <c r="F5" s="489" t="s">
        <v>167</v>
      </c>
      <c r="G5" s="490"/>
      <c r="H5" s="489" t="s">
        <v>168</v>
      </c>
      <c r="I5" s="490"/>
      <c r="J5" s="489" t="s">
        <v>169</v>
      </c>
      <c r="K5" s="490"/>
      <c r="L5" s="489" t="s">
        <v>170</v>
      </c>
      <c r="M5" s="490"/>
      <c r="N5" s="489" t="s">
        <v>171</v>
      </c>
      <c r="O5" s="490"/>
      <c r="P5" s="491" t="s">
        <v>172</v>
      </c>
      <c r="Q5" s="492"/>
      <c r="R5" s="491" t="s">
        <v>173</v>
      </c>
      <c r="S5" s="492"/>
      <c r="T5" s="495"/>
      <c r="U5" s="496"/>
      <c r="V5" s="498"/>
    </row>
    <row r="6" spans="2:22" ht="16.5" customHeight="1" thickTop="1">
      <c r="B6" s="256">
        <v>1</v>
      </c>
      <c r="C6" s="413" t="s">
        <v>320</v>
      </c>
      <c r="D6" s="414"/>
      <c r="E6" s="415"/>
      <c r="F6" s="422"/>
      <c r="G6" s="423">
        <v>12</v>
      </c>
      <c r="H6" s="424"/>
      <c r="I6" s="423">
        <v>3</v>
      </c>
      <c r="J6" s="424"/>
      <c r="K6" s="425"/>
      <c r="L6" s="424"/>
      <c r="M6" s="425"/>
      <c r="N6" s="424"/>
      <c r="O6" s="425"/>
      <c r="P6" s="424"/>
      <c r="Q6" s="425"/>
      <c r="R6" s="424"/>
      <c r="S6" s="425"/>
      <c r="T6" s="426"/>
      <c r="U6" s="427"/>
      <c r="V6" s="428"/>
    </row>
    <row r="7" spans="2:22" ht="16.5" customHeight="1">
      <c r="B7" s="256">
        <v>2</v>
      </c>
      <c r="C7" s="412"/>
      <c r="D7" s="188" t="s">
        <v>56</v>
      </c>
      <c r="E7" s="189"/>
      <c r="F7" s="219"/>
      <c r="G7" s="367">
        <f>'【様式2】見積額一覧（構築・運用保守）'!K6</f>
        <v>9000000</v>
      </c>
      <c r="H7" s="227"/>
      <c r="I7" s="203" t="s">
        <v>325</v>
      </c>
      <c r="J7" s="227"/>
      <c r="K7" s="203" t="s">
        <v>325</v>
      </c>
      <c r="L7" s="240"/>
      <c r="M7" s="203" t="s">
        <v>325</v>
      </c>
      <c r="N7" s="240"/>
      <c r="O7" s="203" t="s">
        <v>325</v>
      </c>
      <c r="P7" s="240"/>
      <c r="Q7" s="203" t="s">
        <v>325</v>
      </c>
      <c r="R7" s="240"/>
      <c r="S7" s="203" t="s">
        <v>325</v>
      </c>
      <c r="T7" s="242" t="s">
        <v>349</v>
      </c>
      <c r="U7" s="369">
        <f>SUM(G7:S7)</f>
        <v>9000000</v>
      </c>
      <c r="V7" s="80"/>
    </row>
    <row r="8" spans="2:22" ht="17.25" customHeight="1">
      <c r="B8" s="256">
        <v>3</v>
      </c>
      <c r="C8" s="412"/>
      <c r="D8" s="190" t="s">
        <v>320</v>
      </c>
      <c r="E8" s="191"/>
      <c r="F8" s="223" t="s">
        <v>347</v>
      </c>
      <c r="G8" s="368">
        <f>'【様式3】（明細）システム構築'!T8</f>
        <v>13600000</v>
      </c>
      <c r="H8" s="239" t="s">
        <v>348</v>
      </c>
      <c r="I8" s="368">
        <f>'【様式3】（明細）システム構築'!T98</f>
        <v>6130000</v>
      </c>
      <c r="J8" s="228"/>
      <c r="K8" s="204" t="s">
        <v>325</v>
      </c>
      <c r="L8" s="241"/>
      <c r="M8" s="204" t="s">
        <v>325</v>
      </c>
      <c r="N8" s="241"/>
      <c r="O8" s="205" t="s">
        <v>325</v>
      </c>
      <c r="P8" s="241"/>
      <c r="Q8" s="204" t="s">
        <v>325</v>
      </c>
      <c r="R8" s="241"/>
      <c r="S8" s="204" t="s">
        <v>325</v>
      </c>
      <c r="T8" s="243" t="s">
        <v>350</v>
      </c>
      <c r="U8" s="370">
        <f>SUM(G8:S8)</f>
        <v>19730000</v>
      </c>
      <c r="V8" s="81"/>
    </row>
    <row r="9" spans="2:22" ht="16.5" customHeight="1">
      <c r="B9" s="256">
        <v>4</v>
      </c>
      <c r="C9" s="185"/>
      <c r="D9" s="186"/>
      <c r="E9" s="187" t="s">
        <v>62</v>
      </c>
      <c r="F9" s="400"/>
      <c r="G9" s="401">
        <f>SUM(G7:G8)</f>
        <v>22600000</v>
      </c>
      <c r="H9" s="400"/>
      <c r="I9" s="397">
        <f aca="true" t="shared" si="0" ref="I9:U9">SUM(I7:I8)</f>
        <v>6130000</v>
      </c>
      <c r="J9" s="400"/>
      <c r="K9" s="397">
        <f t="shared" si="0"/>
        <v>0</v>
      </c>
      <c r="L9" s="400"/>
      <c r="M9" s="397">
        <f t="shared" si="0"/>
        <v>0</v>
      </c>
      <c r="N9" s="400"/>
      <c r="O9" s="398">
        <f t="shared" si="0"/>
        <v>0</v>
      </c>
      <c r="P9" s="400"/>
      <c r="Q9" s="397">
        <f>SUM(Q7:Q8)</f>
        <v>0</v>
      </c>
      <c r="R9" s="400"/>
      <c r="S9" s="397">
        <f t="shared" si="0"/>
        <v>0</v>
      </c>
      <c r="T9" s="254" t="s">
        <v>351</v>
      </c>
      <c r="U9" s="399">
        <f t="shared" si="0"/>
        <v>28730000</v>
      </c>
      <c r="V9" s="402"/>
    </row>
    <row r="10" spans="2:22" s="34" customFormat="1" ht="9" customHeight="1">
      <c r="B10" s="256"/>
      <c r="E10" s="35"/>
      <c r="F10" s="220"/>
      <c r="G10" s="36"/>
      <c r="H10" s="220"/>
      <c r="I10" s="36"/>
      <c r="J10" s="220"/>
      <c r="K10" s="36"/>
      <c r="L10" s="220"/>
      <c r="M10" s="36"/>
      <c r="N10" s="220"/>
      <c r="O10" s="37"/>
      <c r="P10" s="220"/>
      <c r="Q10" s="36"/>
      <c r="R10" s="220"/>
      <c r="S10" s="36"/>
      <c r="T10" s="244"/>
      <c r="U10" s="38"/>
      <c r="V10" s="82"/>
    </row>
    <row r="11" spans="2:22" ht="16.5" customHeight="1">
      <c r="B11" s="256">
        <v>5</v>
      </c>
      <c r="C11" s="408" t="s">
        <v>319</v>
      </c>
      <c r="D11" s="416"/>
      <c r="E11" s="395"/>
      <c r="F11" s="429"/>
      <c r="G11" s="430">
        <v>0</v>
      </c>
      <c r="H11" s="431"/>
      <c r="I11" s="430">
        <v>9</v>
      </c>
      <c r="J11" s="431"/>
      <c r="K11" s="430">
        <v>12</v>
      </c>
      <c r="L11" s="431"/>
      <c r="M11" s="430">
        <v>12</v>
      </c>
      <c r="N11" s="431"/>
      <c r="O11" s="430">
        <v>12</v>
      </c>
      <c r="P11" s="431"/>
      <c r="Q11" s="430">
        <v>12</v>
      </c>
      <c r="R11" s="431"/>
      <c r="S11" s="430">
        <v>3</v>
      </c>
      <c r="T11" s="420"/>
      <c r="U11" s="419"/>
      <c r="V11" s="432"/>
    </row>
    <row r="12" spans="2:22" ht="16.5" customHeight="1">
      <c r="B12" s="256">
        <v>7</v>
      </c>
      <c r="C12" s="410"/>
      <c r="D12" s="391" t="s">
        <v>63</v>
      </c>
      <c r="E12" s="189"/>
      <c r="F12" s="385" t="s">
        <v>353</v>
      </c>
      <c r="G12" s="386" t="s">
        <v>325</v>
      </c>
      <c r="H12" s="385" t="s">
        <v>353</v>
      </c>
      <c r="I12" s="387">
        <f>'【様式2】見積額一覧（構築・運用保守）'!$K$23*$I$11/12</f>
        <v>4447500.000000001</v>
      </c>
      <c r="J12" s="385" t="s">
        <v>353</v>
      </c>
      <c r="K12" s="387">
        <f>'【様式2】見積額一覧（構築・運用保守）'!$K$23*$K$11/12</f>
        <v>5930000.000000003</v>
      </c>
      <c r="L12" s="385" t="s">
        <v>353</v>
      </c>
      <c r="M12" s="387">
        <f>'【様式2】見積額一覧（構築・運用保守）'!$K$23*$M$11/12</f>
        <v>5930000.000000003</v>
      </c>
      <c r="N12" s="385" t="s">
        <v>353</v>
      </c>
      <c r="O12" s="387">
        <f>'【様式2】見積額一覧（構築・運用保守）'!$K$23*$O$11/12</f>
        <v>5930000.000000003</v>
      </c>
      <c r="P12" s="385" t="s">
        <v>353</v>
      </c>
      <c r="Q12" s="387">
        <f>'【様式2】見積額一覧（構築・運用保守）'!$K$23*$Q$11/12</f>
        <v>5930000.000000003</v>
      </c>
      <c r="R12" s="385" t="s">
        <v>353</v>
      </c>
      <c r="S12" s="387">
        <f>'【様式2】見積額一覧（構築・運用保守）'!$K$23*$S$11/12</f>
        <v>1482500.0000000007</v>
      </c>
      <c r="T12" s="388"/>
      <c r="U12" s="389">
        <f>SUM(G12:S12)</f>
        <v>29650000.000000015</v>
      </c>
      <c r="V12" s="390"/>
    </row>
    <row r="13" spans="2:22" ht="16.5" customHeight="1">
      <c r="B13" s="256">
        <v>8</v>
      </c>
      <c r="C13" s="410"/>
      <c r="D13" s="392" t="s">
        <v>64</v>
      </c>
      <c r="E13" s="393"/>
      <c r="F13" s="222" t="s">
        <v>354</v>
      </c>
      <c r="G13" s="206" t="s">
        <v>325</v>
      </c>
      <c r="H13" s="238" t="s">
        <v>354</v>
      </c>
      <c r="I13" s="372">
        <f>'【様式2】見積額一覧（構築・運用保守）'!$K$28*$I$11/12</f>
        <v>0</v>
      </c>
      <c r="J13" s="222" t="s">
        <v>354</v>
      </c>
      <c r="K13" s="371">
        <f>'【様式2】見積額一覧（構築・運用保守）'!$K$28*$K$11/12</f>
        <v>0</v>
      </c>
      <c r="L13" s="238" t="s">
        <v>354</v>
      </c>
      <c r="M13" s="372">
        <f>'【様式2】見積額一覧（構築・運用保守）'!$K$28*$M$11/12</f>
        <v>0</v>
      </c>
      <c r="N13" s="222" t="s">
        <v>354</v>
      </c>
      <c r="O13" s="371">
        <f>'【様式2】見積額一覧（構築・運用保守）'!$K$28*$O$11/12</f>
        <v>0</v>
      </c>
      <c r="P13" s="238" t="s">
        <v>354</v>
      </c>
      <c r="Q13" s="372">
        <f>'【様式2】見積額一覧（構築・運用保守）'!$K$28*$Q$11/12</f>
        <v>0</v>
      </c>
      <c r="R13" s="222" t="s">
        <v>354</v>
      </c>
      <c r="S13" s="371">
        <f>'【様式2】見積額一覧（構築・運用保守）'!$K$28*$S$11/12</f>
        <v>0</v>
      </c>
      <c r="T13" s="246"/>
      <c r="U13" s="372">
        <f>SUM(G13:S13)</f>
        <v>0</v>
      </c>
      <c r="V13" s="84"/>
    </row>
    <row r="14" spans="2:22" ht="16.5" customHeight="1">
      <c r="B14" s="256">
        <v>9</v>
      </c>
      <c r="C14" s="410"/>
      <c r="D14" s="392" t="s">
        <v>65</v>
      </c>
      <c r="E14" s="393"/>
      <c r="F14" s="222" t="s">
        <v>355</v>
      </c>
      <c r="G14" s="206" t="s">
        <v>325</v>
      </c>
      <c r="H14" s="238" t="s">
        <v>355</v>
      </c>
      <c r="I14" s="372">
        <f>'【様式2】見積額一覧（構築・運用保守）'!$K$33*$I$11/12</f>
        <v>180000</v>
      </c>
      <c r="J14" s="222" t="s">
        <v>355</v>
      </c>
      <c r="K14" s="371">
        <f>'【様式2】見積額一覧（構築・運用保守）'!$K$33*$K$11/12</f>
        <v>240000</v>
      </c>
      <c r="L14" s="238" t="s">
        <v>355</v>
      </c>
      <c r="M14" s="372">
        <f>'【様式2】見積額一覧（構築・運用保守）'!$K$33*$M$11/12</f>
        <v>240000</v>
      </c>
      <c r="N14" s="222" t="s">
        <v>355</v>
      </c>
      <c r="O14" s="371">
        <f>'【様式2】見積額一覧（構築・運用保守）'!$K$33*$O$11/12</f>
        <v>240000</v>
      </c>
      <c r="P14" s="238" t="s">
        <v>355</v>
      </c>
      <c r="Q14" s="372">
        <f>'【様式2】見積額一覧（構築・運用保守）'!$K$33*$Q$11/12</f>
        <v>240000</v>
      </c>
      <c r="R14" s="222" t="s">
        <v>355</v>
      </c>
      <c r="S14" s="371">
        <f>'【様式2】見積額一覧（構築・運用保守）'!$K$33*$S$11/12</f>
        <v>60000</v>
      </c>
      <c r="T14" s="246"/>
      <c r="U14" s="372">
        <f>SUM(G14:S14)</f>
        <v>1200000</v>
      </c>
      <c r="V14" s="84"/>
    </row>
    <row r="15" spans="2:22" ht="16.5" customHeight="1">
      <c r="B15" s="256">
        <v>10</v>
      </c>
      <c r="C15" s="410"/>
      <c r="D15" s="394" t="s">
        <v>330</v>
      </c>
      <c r="E15" s="191"/>
      <c r="F15" s="223" t="s">
        <v>356</v>
      </c>
      <c r="G15" s="204" t="s">
        <v>325</v>
      </c>
      <c r="H15" s="231" t="s">
        <v>356</v>
      </c>
      <c r="I15" s="378">
        <f>'【様式2】見積額一覧（構築・運用保守）'!$K$34*$I$11/12</f>
        <v>0</v>
      </c>
      <c r="J15" s="223" t="s">
        <v>356</v>
      </c>
      <c r="K15" s="368">
        <f>'【様式2】見積額一覧（構築・運用保守）'!$K$34*$K$11/12</f>
        <v>0</v>
      </c>
      <c r="L15" s="231" t="s">
        <v>356</v>
      </c>
      <c r="M15" s="378">
        <f>'【様式2】見積額一覧（構築・運用保守）'!$K$34*$M$11/12</f>
        <v>0</v>
      </c>
      <c r="N15" s="223" t="s">
        <v>356</v>
      </c>
      <c r="O15" s="368">
        <f>'【様式2】見積額一覧（構築・運用保守）'!$K$34*$O$11/12</f>
        <v>0</v>
      </c>
      <c r="P15" s="231" t="s">
        <v>356</v>
      </c>
      <c r="Q15" s="378">
        <f>'【様式2】見積額一覧（構築・運用保守）'!$K$34*$Q$11/12</f>
        <v>0</v>
      </c>
      <c r="R15" s="223" t="s">
        <v>356</v>
      </c>
      <c r="S15" s="368">
        <f>'【様式2】見積額一覧（構築・運用保守）'!$K$34*$S$11/12</f>
        <v>0</v>
      </c>
      <c r="T15" s="247"/>
      <c r="U15" s="370">
        <f>SUM(G15:S15)</f>
        <v>0</v>
      </c>
      <c r="V15" s="85"/>
    </row>
    <row r="16" spans="2:22" ht="16.5" customHeight="1">
      <c r="B16" s="256">
        <v>11</v>
      </c>
      <c r="C16" s="185"/>
      <c r="D16" s="395"/>
      <c r="E16" s="187" t="s">
        <v>62</v>
      </c>
      <c r="F16" s="396" t="s">
        <v>357</v>
      </c>
      <c r="G16" s="397">
        <f>SUM(G12:G15)</f>
        <v>0</v>
      </c>
      <c r="H16" s="396" t="s">
        <v>357</v>
      </c>
      <c r="I16" s="397">
        <f>SUM(I12:I15)</f>
        <v>4627500.000000001</v>
      </c>
      <c r="J16" s="396" t="s">
        <v>357</v>
      </c>
      <c r="K16" s="397">
        <f>SUM(K12:K15)</f>
        <v>6170000.000000003</v>
      </c>
      <c r="L16" s="396" t="s">
        <v>357</v>
      </c>
      <c r="M16" s="397">
        <f>SUM(M12:M15)</f>
        <v>6170000.000000003</v>
      </c>
      <c r="N16" s="396" t="s">
        <v>357</v>
      </c>
      <c r="O16" s="398">
        <f>SUM(O12:O15)</f>
        <v>6170000.000000003</v>
      </c>
      <c r="P16" s="396" t="s">
        <v>357</v>
      </c>
      <c r="Q16" s="397">
        <f>SUM(Q12:Q15)</f>
        <v>6170000.000000003</v>
      </c>
      <c r="R16" s="396" t="s">
        <v>357</v>
      </c>
      <c r="S16" s="397">
        <f>SUM(S12:S15)</f>
        <v>1542500.0000000007</v>
      </c>
      <c r="T16" s="254" t="s">
        <v>352</v>
      </c>
      <c r="U16" s="399">
        <f>SUM(U12:U15)</f>
        <v>30850000.000000015</v>
      </c>
      <c r="V16" s="402"/>
    </row>
    <row r="17" spans="2:22" ht="9" customHeight="1">
      <c r="B17" s="256"/>
      <c r="C17" s="44"/>
      <c r="D17" s="44"/>
      <c r="E17" s="45"/>
      <c r="F17" s="225"/>
      <c r="G17" s="38"/>
      <c r="H17" s="225"/>
      <c r="I17" s="38"/>
      <c r="J17" s="225"/>
      <c r="K17" s="38"/>
      <c r="L17" s="225"/>
      <c r="M17" s="38"/>
      <c r="N17" s="225"/>
      <c r="O17" s="46"/>
      <c r="P17" s="225"/>
      <c r="Q17" s="38"/>
      <c r="R17" s="225"/>
      <c r="S17" s="38"/>
      <c r="T17" s="248"/>
      <c r="U17" s="38"/>
      <c r="V17" s="86"/>
    </row>
    <row r="18" spans="2:24" ht="16.5" customHeight="1">
      <c r="B18" s="256">
        <v>12</v>
      </c>
      <c r="C18" s="408" t="s">
        <v>159</v>
      </c>
      <c r="D18" s="416"/>
      <c r="E18" s="395"/>
      <c r="F18" s="418"/>
      <c r="G18" s="419"/>
      <c r="H18" s="418"/>
      <c r="I18" s="419"/>
      <c r="J18" s="418"/>
      <c r="K18" s="419"/>
      <c r="L18" s="418"/>
      <c r="M18" s="419"/>
      <c r="N18" s="418"/>
      <c r="O18" s="419"/>
      <c r="P18" s="418"/>
      <c r="Q18" s="419"/>
      <c r="R18" s="418"/>
      <c r="S18" s="419"/>
      <c r="T18" s="420"/>
      <c r="U18" s="419"/>
      <c r="V18" s="421"/>
      <c r="X18" s="32"/>
    </row>
    <row r="19" spans="2:24" ht="16.5" customHeight="1">
      <c r="B19" s="256">
        <v>13</v>
      </c>
      <c r="C19" s="409"/>
      <c r="D19" s="170" t="s">
        <v>159</v>
      </c>
      <c r="E19" s="171"/>
      <c r="F19" s="226"/>
      <c r="G19" s="173"/>
      <c r="H19" s="226"/>
      <c r="I19" s="173"/>
      <c r="J19" s="226"/>
      <c r="K19" s="173"/>
      <c r="L19" s="226"/>
      <c r="M19" s="173"/>
      <c r="N19" s="226"/>
      <c r="O19" s="173"/>
      <c r="P19" s="226"/>
      <c r="Q19" s="173"/>
      <c r="R19" s="226"/>
      <c r="S19" s="173"/>
      <c r="T19" s="245"/>
      <c r="U19" s="173"/>
      <c r="V19" s="175"/>
      <c r="X19" s="32"/>
    </row>
    <row r="20" spans="2:24" ht="16.5" customHeight="1">
      <c r="B20" s="256">
        <v>14</v>
      </c>
      <c r="C20" s="410"/>
      <c r="D20" s="407"/>
      <c r="E20" s="193" t="s">
        <v>77</v>
      </c>
      <c r="F20" s="227"/>
      <c r="G20" s="373">
        <f>'【様式5】（明細）物品調達'!$M$74</f>
        <v>2883766</v>
      </c>
      <c r="H20" s="227"/>
      <c r="I20" s="207" t="s">
        <v>325</v>
      </c>
      <c r="J20" s="240"/>
      <c r="K20" s="207" t="s">
        <v>325</v>
      </c>
      <c r="L20" s="240"/>
      <c r="M20" s="207" t="s">
        <v>325</v>
      </c>
      <c r="N20" s="240"/>
      <c r="O20" s="207" t="s">
        <v>325</v>
      </c>
      <c r="P20" s="240"/>
      <c r="Q20" s="203" t="s">
        <v>325</v>
      </c>
      <c r="R20" s="240"/>
      <c r="S20" s="203" t="s">
        <v>325</v>
      </c>
      <c r="T20" s="249" t="s">
        <v>358</v>
      </c>
      <c r="U20" s="369">
        <f>SUM(G20:S20)</f>
        <v>2883766</v>
      </c>
      <c r="V20" s="83"/>
      <c r="X20" s="42"/>
    </row>
    <row r="21" spans="2:24" ht="16.5" customHeight="1">
      <c r="B21" s="256">
        <v>15</v>
      </c>
      <c r="C21" s="411"/>
      <c r="D21" s="405"/>
      <c r="E21" s="194" t="s">
        <v>78</v>
      </c>
      <c r="F21" s="228"/>
      <c r="G21" s="374">
        <f>'【様式5】（明細）物品調達'!$M$75</f>
        <v>10303003</v>
      </c>
      <c r="H21" s="228"/>
      <c r="I21" s="208" t="s">
        <v>325</v>
      </c>
      <c r="J21" s="241"/>
      <c r="K21" s="208" t="s">
        <v>325</v>
      </c>
      <c r="L21" s="241"/>
      <c r="M21" s="208" t="s">
        <v>325</v>
      </c>
      <c r="N21" s="241"/>
      <c r="O21" s="208" t="s">
        <v>325</v>
      </c>
      <c r="P21" s="241"/>
      <c r="Q21" s="204" t="s">
        <v>325</v>
      </c>
      <c r="R21" s="241"/>
      <c r="S21" s="204" t="s">
        <v>325</v>
      </c>
      <c r="T21" s="250" t="s">
        <v>359</v>
      </c>
      <c r="U21" s="379">
        <f>SUM(G21:S21)</f>
        <v>10303003</v>
      </c>
      <c r="V21" s="83"/>
      <c r="X21" s="43"/>
    </row>
    <row r="22" spans="2:22" ht="16.5" customHeight="1">
      <c r="B22" s="256">
        <v>16</v>
      </c>
      <c r="C22" s="411"/>
      <c r="D22" s="167"/>
      <c r="E22" s="168" t="s">
        <v>62</v>
      </c>
      <c r="F22" s="229"/>
      <c r="G22" s="176">
        <f aca="true" t="shared" si="1" ref="G22:U22">SUM(G20:G21)</f>
        <v>13186769</v>
      </c>
      <c r="H22" s="229"/>
      <c r="I22" s="176">
        <f t="shared" si="1"/>
        <v>0</v>
      </c>
      <c r="J22" s="229"/>
      <c r="K22" s="176">
        <f t="shared" si="1"/>
        <v>0</v>
      </c>
      <c r="L22" s="229"/>
      <c r="M22" s="176">
        <f t="shared" si="1"/>
        <v>0</v>
      </c>
      <c r="N22" s="229"/>
      <c r="O22" s="177">
        <f t="shared" si="1"/>
        <v>0</v>
      </c>
      <c r="P22" s="229"/>
      <c r="Q22" s="178">
        <f>SUM(Q20:Q21)</f>
        <v>0</v>
      </c>
      <c r="R22" s="229"/>
      <c r="S22" s="178">
        <f t="shared" si="1"/>
        <v>0</v>
      </c>
      <c r="T22" s="251" t="s">
        <v>360</v>
      </c>
      <c r="U22" s="179">
        <f t="shared" si="1"/>
        <v>13186769</v>
      </c>
      <c r="V22" s="169"/>
    </row>
    <row r="23" spans="2:22" ht="16.5" customHeight="1">
      <c r="B23" s="256">
        <v>17</v>
      </c>
      <c r="C23" s="409"/>
      <c r="D23" s="406" t="s">
        <v>162</v>
      </c>
      <c r="E23" s="171"/>
      <c r="F23" s="221"/>
      <c r="G23" s="172">
        <v>0</v>
      </c>
      <c r="H23" s="237"/>
      <c r="I23" s="172">
        <v>9</v>
      </c>
      <c r="J23" s="237"/>
      <c r="K23" s="172">
        <v>12</v>
      </c>
      <c r="L23" s="237"/>
      <c r="M23" s="172">
        <v>12</v>
      </c>
      <c r="N23" s="237"/>
      <c r="O23" s="172">
        <v>12</v>
      </c>
      <c r="P23" s="237"/>
      <c r="Q23" s="172">
        <v>12</v>
      </c>
      <c r="R23" s="237"/>
      <c r="S23" s="172">
        <v>3</v>
      </c>
      <c r="T23" s="252"/>
      <c r="U23" s="178"/>
      <c r="V23" s="174"/>
    </row>
    <row r="24" spans="2:22" ht="16.5" customHeight="1">
      <c r="B24" s="256">
        <v>18</v>
      </c>
      <c r="C24" s="192"/>
      <c r="D24" s="405"/>
      <c r="E24" s="403" t="s">
        <v>79</v>
      </c>
      <c r="F24" s="230" t="s">
        <v>361</v>
      </c>
      <c r="G24" s="375">
        <f>'【様式5】（明細）物品調達'!$X$74*G$23/12</f>
        <v>0</v>
      </c>
      <c r="H24" s="230" t="s">
        <v>361</v>
      </c>
      <c r="I24" s="375">
        <f>'【様式5】（明細）物品調達'!$X$74*I$23/12</f>
        <v>216282.44999999998</v>
      </c>
      <c r="J24" s="230" t="s">
        <v>361</v>
      </c>
      <c r="K24" s="375">
        <f>'【様式5】（明細）物品調達'!$X$74*K$23/12</f>
        <v>288376.6</v>
      </c>
      <c r="L24" s="230" t="s">
        <v>361</v>
      </c>
      <c r="M24" s="375">
        <f>'【様式5】（明細）物品調達'!$X$74*M$23/12</f>
        <v>288376.6</v>
      </c>
      <c r="N24" s="230" t="s">
        <v>361</v>
      </c>
      <c r="O24" s="375">
        <f>'【様式5】（明細）物品調達'!$X$74*O$23/12</f>
        <v>288376.6</v>
      </c>
      <c r="P24" s="230" t="s">
        <v>361</v>
      </c>
      <c r="Q24" s="376">
        <f>'【様式5】（明細）物品調達'!$X$74*Q$23/12</f>
        <v>288376.6</v>
      </c>
      <c r="R24" s="230" t="s">
        <v>361</v>
      </c>
      <c r="S24" s="376">
        <f>'【様式5】（明細）物品調達'!$X$74*S$23/12</f>
        <v>72094.15</v>
      </c>
      <c r="T24" s="249" t="s">
        <v>363</v>
      </c>
      <c r="U24" s="372">
        <f>SUM(G24:S24)</f>
        <v>1441883</v>
      </c>
      <c r="V24" s="83"/>
    </row>
    <row r="25" spans="2:22" ht="16.5" customHeight="1">
      <c r="B25" s="256">
        <v>19</v>
      </c>
      <c r="C25" s="192"/>
      <c r="D25" s="405"/>
      <c r="E25" s="404" t="s">
        <v>80</v>
      </c>
      <c r="F25" s="231" t="s">
        <v>362</v>
      </c>
      <c r="G25" s="375">
        <f>'【様式5】（明細）物品調達'!$X$75*G$23/12</f>
        <v>0</v>
      </c>
      <c r="H25" s="231" t="s">
        <v>362</v>
      </c>
      <c r="I25" s="375">
        <f>'【様式5】（明細）物品調達'!$X$75*I$23/12</f>
        <v>607500</v>
      </c>
      <c r="J25" s="231" t="s">
        <v>362</v>
      </c>
      <c r="K25" s="375">
        <f>'【様式5】（明細）物品調達'!$X$75*K$23/12</f>
        <v>810000</v>
      </c>
      <c r="L25" s="231" t="s">
        <v>362</v>
      </c>
      <c r="M25" s="374">
        <f>'【様式5】（明細）物品調達'!$X$75*M$23/12</f>
        <v>810000</v>
      </c>
      <c r="N25" s="231" t="s">
        <v>362</v>
      </c>
      <c r="O25" s="374">
        <f>'【様式5】（明細）物品調達'!$X$75*O$23/12</f>
        <v>810000</v>
      </c>
      <c r="P25" s="231" t="s">
        <v>362</v>
      </c>
      <c r="Q25" s="377">
        <f>'【様式5】（明細）物品調達'!$X$75*Q$23/12</f>
        <v>810000</v>
      </c>
      <c r="R25" s="231" t="s">
        <v>362</v>
      </c>
      <c r="S25" s="377">
        <f>'【様式5】（明細）物品調達'!$X$75*S$23/12</f>
        <v>202500</v>
      </c>
      <c r="T25" s="253" t="s">
        <v>364</v>
      </c>
      <c r="U25" s="378">
        <f>SUM(G25:S25)</f>
        <v>4050000</v>
      </c>
      <c r="V25" s="83"/>
    </row>
    <row r="26" spans="2:22" ht="16.5" customHeight="1">
      <c r="B26" s="256">
        <v>20</v>
      </c>
      <c r="C26" s="412"/>
      <c r="D26" s="167"/>
      <c r="E26" s="168" t="s">
        <v>62</v>
      </c>
      <c r="F26" s="232" t="s">
        <v>368</v>
      </c>
      <c r="G26" s="176">
        <f aca="true" t="shared" si="2" ref="G26:U26">SUM(G24:G25)</f>
        <v>0</v>
      </c>
      <c r="H26" s="232" t="s">
        <v>368</v>
      </c>
      <c r="I26" s="176">
        <f t="shared" si="2"/>
        <v>823782.45</v>
      </c>
      <c r="J26" s="232" t="s">
        <v>368</v>
      </c>
      <c r="K26" s="176">
        <f t="shared" si="2"/>
        <v>1098376.6</v>
      </c>
      <c r="L26" s="232" t="s">
        <v>368</v>
      </c>
      <c r="M26" s="176">
        <f t="shared" si="2"/>
        <v>1098376.6</v>
      </c>
      <c r="N26" s="232" t="s">
        <v>368</v>
      </c>
      <c r="O26" s="176">
        <f t="shared" si="2"/>
        <v>1098376.6</v>
      </c>
      <c r="P26" s="232" t="s">
        <v>368</v>
      </c>
      <c r="Q26" s="178">
        <f>SUM(Q24:Q25)</f>
        <v>1098376.6</v>
      </c>
      <c r="R26" s="232" t="s">
        <v>368</v>
      </c>
      <c r="S26" s="178">
        <f t="shared" si="2"/>
        <v>274594.15</v>
      </c>
      <c r="T26" s="251" t="s">
        <v>365</v>
      </c>
      <c r="U26" s="178">
        <f t="shared" si="2"/>
        <v>5491883</v>
      </c>
      <c r="V26" s="180"/>
    </row>
    <row r="27" spans="2:22" ht="16.5" customHeight="1">
      <c r="B27" s="256">
        <v>21</v>
      </c>
      <c r="C27" s="185"/>
      <c r="D27" s="186"/>
      <c r="E27" s="187" t="s">
        <v>161</v>
      </c>
      <c r="F27" s="233"/>
      <c r="G27" s="182">
        <f aca="true" t="shared" si="3" ref="G27:U27">SUM(G22,G26)</f>
        <v>13186769</v>
      </c>
      <c r="H27" s="233"/>
      <c r="I27" s="182">
        <f t="shared" si="3"/>
        <v>823782.45</v>
      </c>
      <c r="J27" s="233"/>
      <c r="K27" s="182">
        <f t="shared" si="3"/>
        <v>1098376.6</v>
      </c>
      <c r="L27" s="233"/>
      <c r="M27" s="182">
        <f t="shared" si="3"/>
        <v>1098376.6</v>
      </c>
      <c r="N27" s="233"/>
      <c r="O27" s="182">
        <f t="shared" si="3"/>
        <v>1098376.6</v>
      </c>
      <c r="P27" s="233"/>
      <c r="Q27" s="183">
        <f>SUM(Q22,Q26)</f>
        <v>1098376.6</v>
      </c>
      <c r="R27" s="233"/>
      <c r="S27" s="183">
        <f t="shared" si="3"/>
        <v>274594.15</v>
      </c>
      <c r="T27" s="254" t="s">
        <v>366</v>
      </c>
      <c r="U27" s="183">
        <f t="shared" si="3"/>
        <v>18678652</v>
      </c>
      <c r="V27" s="184"/>
    </row>
    <row r="28" spans="2:22" ht="9" customHeight="1">
      <c r="B28" s="256"/>
      <c r="C28" s="44"/>
      <c r="D28" s="44"/>
      <c r="E28" s="45"/>
      <c r="F28" s="225"/>
      <c r="G28" s="38"/>
      <c r="H28" s="225"/>
      <c r="I28" s="38"/>
      <c r="J28" s="225"/>
      <c r="K28" s="38"/>
      <c r="L28" s="225"/>
      <c r="M28" s="38"/>
      <c r="N28" s="225"/>
      <c r="O28" s="38"/>
      <c r="P28" s="225"/>
      <c r="Q28" s="38"/>
      <c r="R28" s="225"/>
      <c r="S28" s="38"/>
      <c r="T28" s="248"/>
      <c r="U28" s="38"/>
      <c r="V28" s="86"/>
    </row>
    <row r="29" spans="2:22" ht="16.5" customHeight="1">
      <c r="B29" s="256">
        <v>22</v>
      </c>
      <c r="C29" s="481" t="s">
        <v>66</v>
      </c>
      <c r="D29" s="482"/>
      <c r="E29" s="482"/>
      <c r="F29" s="181"/>
      <c r="G29" s="182">
        <f>SUM(G9,G16,G27)</f>
        <v>35786769</v>
      </c>
      <c r="H29" s="181"/>
      <c r="I29" s="182">
        <f>SUM(I9,I16,I27)</f>
        <v>11581282.45</v>
      </c>
      <c r="J29" s="181"/>
      <c r="K29" s="182">
        <f>SUM(K9,K16,K27)</f>
        <v>7268376.600000003</v>
      </c>
      <c r="L29" s="181"/>
      <c r="M29" s="182">
        <f>SUM(M9,M16,M27)</f>
        <v>7268376.600000003</v>
      </c>
      <c r="N29" s="181"/>
      <c r="O29" s="182">
        <f>SUM(O9,O16,O27)</f>
        <v>7268376.600000003</v>
      </c>
      <c r="P29" s="181"/>
      <c r="Q29" s="182">
        <f>SUM(Q9,Q16,Q27)</f>
        <v>7268376.600000003</v>
      </c>
      <c r="R29" s="181"/>
      <c r="S29" s="182">
        <f>SUM(S9,S16,S27)</f>
        <v>1817094.1500000008</v>
      </c>
      <c r="T29" s="254" t="s">
        <v>367</v>
      </c>
      <c r="U29" s="182">
        <f>SUM(U9,U16,U27)</f>
        <v>78258652.00000001</v>
      </c>
      <c r="V29" s="441" t="s">
        <v>378</v>
      </c>
    </row>
    <row r="30" spans="2:22" ht="9" customHeight="1">
      <c r="B30" s="256"/>
      <c r="C30" s="44"/>
      <c r="D30" s="44"/>
      <c r="E30" s="45"/>
      <c r="F30" s="225"/>
      <c r="G30" s="38"/>
      <c r="H30" s="225"/>
      <c r="I30" s="38"/>
      <c r="J30" s="225"/>
      <c r="K30" s="38"/>
      <c r="L30" s="225"/>
      <c r="M30" s="38"/>
      <c r="N30" s="225"/>
      <c r="O30" s="38"/>
      <c r="P30" s="225"/>
      <c r="Q30" s="38"/>
      <c r="R30" s="225"/>
      <c r="S30" s="38"/>
      <c r="T30" s="248"/>
      <c r="U30" s="38"/>
      <c r="V30" s="86"/>
    </row>
    <row r="31" spans="2:24" ht="16.5" customHeight="1">
      <c r="B31" s="256">
        <v>23</v>
      </c>
      <c r="C31" s="408" t="s">
        <v>160</v>
      </c>
      <c r="D31" s="416"/>
      <c r="E31" s="395"/>
      <c r="F31" s="418"/>
      <c r="G31" s="419"/>
      <c r="H31" s="418"/>
      <c r="I31" s="419"/>
      <c r="J31" s="418"/>
      <c r="K31" s="419"/>
      <c r="L31" s="418"/>
      <c r="M31" s="419"/>
      <c r="N31" s="418"/>
      <c r="O31" s="419"/>
      <c r="P31" s="418"/>
      <c r="Q31" s="419"/>
      <c r="R31" s="418"/>
      <c r="S31" s="419"/>
      <c r="T31" s="420"/>
      <c r="U31" s="419"/>
      <c r="V31" s="421"/>
      <c r="X31" s="32"/>
    </row>
    <row r="32" spans="2:24" ht="16.5" customHeight="1">
      <c r="B32" s="256">
        <v>24</v>
      </c>
      <c r="C32" s="409"/>
      <c r="D32" s="170" t="s">
        <v>160</v>
      </c>
      <c r="E32" s="171"/>
      <c r="F32" s="221"/>
      <c r="G32" s="172">
        <v>0</v>
      </c>
      <c r="H32" s="237"/>
      <c r="I32" s="172">
        <v>9</v>
      </c>
      <c r="J32" s="237"/>
      <c r="K32" s="172">
        <v>12</v>
      </c>
      <c r="L32" s="237"/>
      <c r="M32" s="172">
        <v>12</v>
      </c>
      <c r="N32" s="237"/>
      <c r="O32" s="172">
        <v>12</v>
      </c>
      <c r="P32" s="237"/>
      <c r="Q32" s="172">
        <v>12</v>
      </c>
      <c r="R32" s="237"/>
      <c r="S32" s="172">
        <v>3</v>
      </c>
      <c r="T32" s="252"/>
      <c r="U32" s="178"/>
      <c r="V32" s="175"/>
      <c r="X32" s="32"/>
    </row>
    <row r="33" spans="2:24" ht="16.5" customHeight="1">
      <c r="B33" s="256">
        <v>25</v>
      </c>
      <c r="C33" s="410"/>
      <c r="D33" s="407"/>
      <c r="E33" s="193" t="s">
        <v>77</v>
      </c>
      <c r="F33" s="234" t="s">
        <v>369</v>
      </c>
      <c r="G33" s="373">
        <f>IF(OR('【様式5】（明細）物品調達'!$R$74=0,'【様式5】（明細）物品調達'!$R$74=""),"",'【様式5】（明細）物品調達'!$R$74*G32/12)</f>
        <v>0</v>
      </c>
      <c r="H33" s="234" t="s">
        <v>369</v>
      </c>
      <c r="I33" s="380">
        <f>IF(OR('【様式5】（明細）物品調達'!$R$74=0,'【様式5】（明細）物品調達'!$R$74=""),"",'【様式5】（明細）物品調達'!$R$74*I32/12)</f>
        <v>493123.98600000003</v>
      </c>
      <c r="J33" s="234" t="s">
        <v>369</v>
      </c>
      <c r="K33" s="380">
        <f>IF(OR('【様式5】（明細）物品調達'!$R$74=0,'【様式5】（明細）物品調達'!$R$74=""),"",'【様式5】（明細）物品調達'!$R$74*K32/12)</f>
        <v>657498.648</v>
      </c>
      <c r="L33" s="234" t="s">
        <v>369</v>
      </c>
      <c r="M33" s="380">
        <f>IF(OR('【様式5】（明細）物品調達'!$R$74=0,'【様式5】（明細）物品調達'!$R$74=""),"",'【様式5】（明細）物品調達'!$R$74*M32/12)</f>
        <v>657498.648</v>
      </c>
      <c r="N33" s="234" t="s">
        <v>369</v>
      </c>
      <c r="O33" s="380">
        <f>IF(OR('【様式5】（明細）物品調達'!$R$74=0,'【様式5】（明細）物品調達'!$R$74=""),"",'【様式5】（明細）物品調達'!$R$74*O32/12)</f>
        <v>657498.648</v>
      </c>
      <c r="P33" s="234" t="s">
        <v>369</v>
      </c>
      <c r="Q33" s="382">
        <f>IF(OR('【様式5】（明細）物品調達'!$R$74=0,'【様式5】（明細）物品調達'!$R$74=""),"",'【様式5】（明細）物品調達'!$R$74*Q32/12)</f>
        <v>657498.648</v>
      </c>
      <c r="R33" s="234" t="s">
        <v>369</v>
      </c>
      <c r="S33" s="382">
        <f>IF(OR('【様式5】（明細）物品調達'!$R$74=0,'【様式5】（明細）物品調達'!$R$74=""),"",'【様式5】（明細）物品調達'!$R$74*S32/12)</f>
        <v>164374.662</v>
      </c>
      <c r="T33" s="249" t="s">
        <v>372</v>
      </c>
      <c r="U33" s="369">
        <f>SUM(G33:S33)</f>
        <v>3287493.24</v>
      </c>
      <c r="V33" s="83" t="s">
        <v>337</v>
      </c>
      <c r="X33" s="42"/>
    </row>
    <row r="34" spans="2:24" ht="16.5" customHeight="1">
      <c r="B34" s="256">
        <v>26</v>
      </c>
      <c r="C34" s="411"/>
      <c r="D34" s="405"/>
      <c r="E34" s="194" t="s">
        <v>78</v>
      </c>
      <c r="F34" s="235" t="s">
        <v>370</v>
      </c>
      <c r="G34" s="374">
        <f>IF(OR('【様式5】（明細）物品調達'!$R$75=0,'【様式5】（明細）物品調達'!$R$75=""),"",'【様式5】（明細）物品調達'!$R$75*G32/12)</f>
        <v>0</v>
      </c>
      <c r="H34" s="235" t="s">
        <v>370</v>
      </c>
      <c r="I34" s="381">
        <f>IF(OR('【様式5】（明細）物品調達'!$R$75=0,'【様式5】（明細）物品調達'!$R$75=""),"",'【様式5】（明細）物品調達'!$R$75*I32/12)</f>
        <v>1761813.513</v>
      </c>
      <c r="J34" s="235" t="s">
        <v>370</v>
      </c>
      <c r="K34" s="381">
        <f>IF(OR('【様式5】（明細）物品調達'!$R$75=0,'【様式5】（明細）物品調達'!$R$75=""),"",'【様式5】（明細）物品調達'!$R$75*K32/12)</f>
        <v>2349084.684</v>
      </c>
      <c r="L34" s="235" t="s">
        <v>370</v>
      </c>
      <c r="M34" s="381">
        <f>IF(OR('【様式5】（明細）物品調達'!$R$75=0,'【様式5】（明細）物品調達'!$R$75=""),"",'【様式5】（明細）物品調達'!$R$75*M32/12)</f>
        <v>2349084.684</v>
      </c>
      <c r="N34" s="235" t="s">
        <v>370</v>
      </c>
      <c r="O34" s="381">
        <f>IF(OR('【様式5】（明細）物品調達'!$R$75=0,'【様式5】（明細）物品調達'!$R$75=""),"",'【様式5】（明細）物品調達'!$R$75*O32/12)</f>
        <v>2349084.684</v>
      </c>
      <c r="P34" s="235" t="s">
        <v>370</v>
      </c>
      <c r="Q34" s="383">
        <f>IF(OR('【様式5】（明細）物品調達'!$R$75=0,'【様式5】（明細）物品調達'!$R$75=""),"",'【様式5】（明細）物品調達'!$R$75*Q32/12)</f>
        <v>2349084.684</v>
      </c>
      <c r="R34" s="235" t="s">
        <v>370</v>
      </c>
      <c r="S34" s="383">
        <f>IF(OR('【様式5】（明細）物品調達'!$R$75=0,'【様式5】（明細）物品調達'!$R$75=""),"",'【様式5】（明細）物品調達'!$R$75*S32/12)</f>
        <v>587271.171</v>
      </c>
      <c r="T34" s="250" t="s">
        <v>373</v>
      </c>
      <c r="U34" s="379">
        <f>SUM(G34:S34)</f>
        <v>11745423.42</v>
      </c>
      <c r="V34" s="83" t="s">
        <v>337</v>
      </c>
      <c r="X34" s="43"/>
    </row>
    <row r="35" spans="2:22" ht="16.5" customHeight="1">
      <c r="B35" s="256">
        <v>27</v>
      </c>
      <c r="C35" s="411"/>
      <c r="D35" s="167"/>
      <c r="E35" s="168" t="s">
        <v>62</v>
      </c>
      <c r="F35" s="224" t="s">
        <v>371</v>
      </c>
      <c r="G35" s="176">
        <f aca="true" t="shared" si="4" ref="G35:S35">SUM(G33:G34)</f>
        <v>0</v>
      </c>
      <c r="H35" s="224" t="s">
        <v>371</v>
      </c>
      <c r="I35" s="176">
        <f t="shared" si="4"/>
        <v>2254937.499</v>
      </c>
      <c r="J35" s="224" t="s">
        <v>371</v>
      </c>
      <c r="K35" s="176">
        <f t="shared" si="4"/>
        <v>3006583.332</v>
      </c>
      <c r="L35" s="224" t="s">
        <v>371</v>
      </c>
      <c r="M35" s="176">
        <f t="shared" si="4"/>
        <v>3006583.332</v>
      </c>
      <c r="N35" s="224" t="s">
        <v>371</v>
      </c>
      <c r="O35" s="177">
        <f t="shared" si="4"/>
        <v>3006583.332</v>
      </c>
      <c r="P35" s="224" t="s">
        <v>371</v>
      </c>
      <c r="Q35" s="178">
        <f>SUM(Q33:Q34)</f>
        <v>3006583.332</v>
      </c>
      <c r="R35" s="224" t="s">
        <v>371</v>
      </c>
      <c r="S35" s="178">
        <f t="shared" si="4"/>
        <v>751645.833</v>
      </c>
      <c r="T35" s="251" t="s">
        <v>374</v>
      </c>
      <c r="U35" s="179">
        <f>SUM(U33:U34)</f>
        <v>15032916.66</v>
      </c>
      <c r="V35" s="169"/>
    </row>
    <row r="36" spans="2:22" ht="16.5" customHeight="1">
      <c r="B36" s="256">
        <v>28</v>
      </c>
      <c r="C36" s="409"/>
      <c r="D36" s="406" t="s">
        <v>163</v>
      </c>
      <c r="E36" s="171"/>
      <c r="F36" s="236"/>
      <c r="G36" s="178"/>
      <c r="H36" s="236"/>
      <c r="I36" s="178"/>
      <c r="J36" s="236"/>
      <c r="K36" s="178"/>
      <c r="L36" s="236"/>
      <c r="M36" s="178"/>
      <c r="N36" s="236"/>
      <c r="O36" s="178"/>
      <c r="P36" s="236"/>
      <c r="Q36" s="178"/>
      <c r="R36" s="236"/>
      <c r="S36" s="178"/>
      <c r="T36" s="252"/>
      <c r="U36" s="178"/>
      <c r="V36" s="174"/>
    </row>
    <row r="37" spans="2:22" ht="16.5" customHeight="1">
      <c r="B37" s="256">
        <v>29</v>
      </c>
      <c r="C37" s="192"/>
      <c r="D37" s="405"/>
      <c r="E37" s="403" t="s">
        <v>79</v>
      </c>
      <c r="F37" s="230" t="s">
        <v>361</v>
      </c>
      <c r="G37" s="375">
        <f>IF(OR('【様式5】（明細）物品調達'!$R$74=0,'【様式5】（明細）物品調達'!$R$74=""),"",'【様式5】（明細）物品調達'!$X$74*G32/12)</f>
        <v>0</v>
      </c>
      <c r="H37" s="230" t="s">
        <v>361</v>
      </c>
      <c r="I37" s="384">
        <f>IF(OR('【様式5】（明細）物品調達'!$R$74=0,'【様式5】（明細）物品調達'!$R$74=""),"",'【様式5】（明細）物品調達'!$X$74*I32/12)</f>
        <v>216282.44999999998</v>
      </c>
      <c r="J37" s="230" t="s">
        <v>361</v>
      </c>
      <c r="K37" s="384">
        <f>IF(OR('【様式5】（明細）物品調達'!$R$74=0,'【様式5】（明細）物品調達'!$R$74=""),"",'【様式5】（明細）物品調達'!$X$74*K32/12)</f>
        <v>288376.6</v>
      </c>
      <c r="L37" s="230" t="s">
        <v>361</v>
      </c>
      <c r="M37" s="384">
        <f>IF(OR('【様式5】（明細）物品調達'!$R$74=0,'【様式5】（明細）物品調達'!$R$74=""),"",'【様式5】（明細）物品調達'!$X$74*M32/12)</f>
        <v>288376.6</v>
      </c>
      <c r="N37" s="230" t="s">
        <v>361</v>
      </c>
      <c r="O37" s="384">
        <f>IF(OR('【様式5】（明細）物品調達'!$R$74=0,'【様式5】（明細）物品調達'!$R$74=""),"",'【様式5】（明細）物品調達'!$X$74*O32/12)</f>
        <v>288376.6</v>
      </c>
      <c r="P37" s="230" t="s">
        <v>361</v>
      </c>
      <c r="Q37" s="371">
        <f>IF(OR('【様式5】（明細）物品調達'!$R$74=0,'【様式5】（明細）物品調達'!$R$74=""),"",'【様式5】（明細）物品調達'!$X$74*Q32/12)</f>
        <v>288376.6</v>
      </c>
      <c r="R37" s="230" t="s">
        <v>361</v>
      </c>
      <c r="S37" s="371">
        <f>IF(OR('【様式5】（明細）物品調達'!$R$74=0,'【様式5】（明細）物品調達'!$R$74=""),"",'【様式5】（明細）物品調達'!$X$74*S32/12)</f>
        <v>72094.15</v>
      </c>
      <c r="T37" s="249" t="s">
        <v>363</v>
      </c>
      <c r="U37" s="372">
        <f>SUM(G37:S37)</f>
        <v>1441883</v>
      </c>
      <c r="V37" s="83" t="s">
        <v>337</v>
      </c>
    </row>
    <row r="38" spans="2:22" ht="16.5" customHeight="1">
      <c r="B38" s="256">
        <v>30</v>
      </c>
      <c r="C38" s="192"/>
      <c r="D38" s="405"/>
      <c r="E38" s="404" t="s">
        <v>80</v>
      </c>
      <c r="F38" s="231" t="s">
        <v>362</v>
      </c>
      <c r="G38" s="374">
        <f>IF(OR('【様式5】（明細）物品調達'!$R$75=0,'【様式5】（明細）物品調達'!$R$75=""),"",'【様式5】（明細）物品調達'!$X$75*G32/12)</f>
        <v>0</v>
      </c>
      <c r="H38" s="231" t="s">
        <v>362</v>
      </c>
      <c r="I38" s="374">
        <f>IF(OR('【様式5】（明細）物品調達'!$R$75=0,'【様式5】（明細）物品調達'!$R$75=""),"",'【様式5】（明細）物品調達'!$X$75*I32/12)</f>
        <v>607500</v>
      </c>
      <c r="J38" s="231" t="s">
        <v>362</v>
      </c>
      <c r="K38" s="374">
        <f>IF(OR('【様式5】（明細）物品調達'!$R$75=0,'【様式5】（明細）物品調達'!$R$75=""),"",'【様式5】（明細）物品調達'!$X$75*K32/12)</f>
        <v>810000</v>
      </c>
      <c r="L38" s="231" t="s">
        <v>362</v>
      </c>
      <c r="M38" s="374">
        <f>IF(OR('【様式5】（明細）物品調達'!$R$75=0,'【様式5】（明細）物品調達'!$R$75=""),"",'【様式5】（明細）物品調達'!$X$75*M32/12)</f>
        <v>810000</v>
      </c>
      <c r="N38" s="231" t="s">
        <v>362</v>
      </c>
      <c r="O38" s="374">
        <f>IF(OR('【様式5】（明細）物品調達'!$R$75=0,'【様式5】（明細）物品調達'!$R$75=""),"",'【様式5】（明細）物品調達'!$X$75*O32/12)</f>
        <v>810000</v>
      </c>
      <c r="P38" s="231" t="s">
        <v>362</v>
      </c>
      <c r="Q38" s="377">
        <f>IF(OR('【様式5】（明細）物品調達'!$R$75=0,'【様式5】（明細）物品調達'!$R$75=""),"",'【様式5】（明細）物品調達'!$X$75*Q32/12)</f>
        <v>810000</v>
      </c>
      <c r="R38" s="231" t="s">
        <v>362</v>
      </c>
      <c r="S38" s="377">
        <f>IF(OR('【様式5】（明細）物品調達'!$R$75=0,'【様式5】（明細）物品調達'!$R$75=""),"",'【様式5】（明細）物品調達'!$X$75*S32/12)</f>
        <v>202500</v>
      </c>
      <c r="T38" s="253" t="s">
        <v>364</v>
      </c>
      <c r="U38" s="378">
        <f>SUM(G38:S38)</f>
        <v>4050000</v>
      </c>
      <c r="V38" s="83" t="s">
        <v>337</v>
      </c>
    </row>
    <row r="39" spans="2:22" ht="16.5" customHeight="1">
      <c r="B39" s="256">
        <v>31</v>
      </c>
      <c r="C39" s="412"/>
      <c r="D39" s="167"/>
      <c r="E39" s="168" t="s">
        <v>62</v>
      </c>
      <c r="F39" s="232" t="s">
        <v>368</v>
      </c>
      <c r="G39" s="176">
        <f aca="true" t="shared" si="5" ref="G39:U39">SUM(G37:G38)</f>
        <v>0</v>
      </c>
      <c r="H39" s="232" t="s">
        <v>368</v>
      </c>
      <c r="I39" s="176">
        <f t="shared" si="5"/>
        <v>823782.45</v>
      </c>
      <c r="J39" s="232" t="s">
        <v>368</v>
      </c>
      <c r="K39" s="176">
        <f t="shared" si="5"/>
        <v>1098376.6</v>
      </c>
      <c r="L39" s="232" t="s">
        <v>368</v>
      </c>
      <c r="M39" s="176">
        <f t="shared" si="5"/>
        <v>1098376.6</v>
      </c>
      <c r="N39" s="232" t="s">
        <v>368</v>
      </c>
      <c r="O39" s="176">
        <f t="shared" si="5"/>
        <v>1098376.6</v>
      </c>
      <c r="P39" s="232" t="s">
        <v>368</v>
      </c>
      <c r="Q39" s="178">
        <f>SUM(Q37:Q38)</f>
        <v>1098376.6</v>
      </c>
      <c r="R39" s="232" t="s">
        <v>368</v>
      </c>
      <c r="S39" s="178">
        <f t="shared" si="5"/>
        <v>274594.15</v>
      </c>
      <c r="T39" s="251" t="s">
        <v>365</v>
      </c>
      <c r="U39" s="178">
        <f t="shared" si="5"/>
        <v>5491883</v>
      </c>
      <c r="V39" s="180"/>
    </row>
    <row r="40" spans="2:22" ht="16.5" customHeight="1">
      <c r="B40" s="256">
        <v>32</v>
      </c>
      <c r="C40" s="185"/>
      <c r="D40" s="186"/>
      <c r="E40" s="187" t="s">
        <v>161</v>
      </c>
      <c r="F40" s="233"/>
      <c r="G40" s="182">
        <f aca="true" t="shared" si="6" ref="G40:U40">SUM(G35,G39)</f>
        <v>0</v>
      </c>
      <c r="H40" s="233"/>
      <c r="I40" s="182">
        <f t="shared" si="6"/>
        <v>3078719.949</v>
      </c>
      <c r="J40" s="233"/>
      <c r="K40" s="182">
        <f t="shared" si="6"/>
        <v>4104959.932</v>
      </c>
      <c r="L40" s="233"/>
      <c r="M40" s="182">
        <f t="shared" si="6"/>
        <v>4104959.932</v>
      </c>
      <c r="N40" s="233"/>
      <c r="O40" s="182">
        <f t="shared" si="6"/>
        <v>4104959.932</v>
      </c>
      <c r="P40" s="233"/>
      <c r="Q40" s="183">
        <f>SUM(Q35,Q39)</f>
        <v>4104959.932</v>
      </c>
      <c r="R40" s="233"/>
      <c r="S40" s="183">
        <f t="shared" si="6"/>
        <v>1026239.983</v>
      </c>
      <c r="T40" s="255" t="s">
        <v>375</v>
      </c>
      <c r="U40" s="182">
        <f t="shared" si="6"/>
        <v>20524799.66</v>
      </c>
      <c r="V40" s="417"/>
    </row>
    <row r="41" spans="2:22" ht="9" customHeight="1">
      <c r="B41" s="256"/>
      <c r="C41" s="44"/>
      <c r="D41" s="44"/>
      <c r="E41" s="45"/>
      <c r="F41" s="225"/>
      <c r="G41" s="38"/>
      <c r="H41" s="225"/>
      <c r="I41" s="38"/>
      <c r="J41" s="225"/>
      <c r="K41" s="38"/>
      <c r="L41" s="225"/>
      <c r="M41" s="38"/>
      <c r="N41" s="225"/>
      <c r="O41" s="38"/>
      <c r="P41" s="225"/>
      <c r="Q41" s="38"/>
      <c r="R41" s="225"/>
      <c r="S41" s="38"/>
      <c r="T41" s="248"/>
      <c r="U41" s="38"/>
      <c r="V41" s="86"/>
    </row>
    <row r="42" spans="2:22" ht="16.5" customHeight="1">
      <c r="B42" s="256">
        <v>33</v>
      </c>
      <c r="C42" s="481" t="s">
        <v>66</v>
      </c>
      <c r="D42" s="482"/>
      <c r="E42" s="482"/>
      <c r="F42" s="181"/>
      <c r="G42" s="182">
        <f>SUM(G9,G16,G40)</f>
        <v>22600000</v>
      </c>
      <c r="H42" s="181"/>
      <c r="I42" s="182">
        <f>SUM(I9,I16,I40)</f>
        <v>13836219.949000001</v>
      </c>
      <c r="J42" s="181"/>
      <c r="K42" s="182">
        <f>SUM(K9,K16,K40)</f>
        <v>10274959.932000004</v>
      </c>
      <c r="L42" s="181"/>
      <c r="M42" s="182">
        <f>SUM(M9,M16,M40)</f>
        <v>10274959.932000004</v>
      </c>
      <c r="N42" s="181"/>
      <c r="O42" s="182">
        <f>SUM(O9,O16,O40)</f>
        <v>10274959.932000004</v>
      </c>
      <c r="P42" s="181"/>
      <c r="Q42" s="182">
        <f>SUM(Q9,Q16,Q40)</f>
        <v>10274959.932000004</v>
      </c>
      <c r="R42" s="181"/>
      <c r="S42" s="182">
        <f>SUM(S9,S16,S40)</f>
        <v>2568739.983000001</v>
      </c>
      <c r="T42" s="254" t="s">
        <v>376</v>
      </c>
      <c r="U42" s="182">
        <f>SUM(U9,U16,U40)</f>
        <v>80104799.66000001</v>
      </c>
      <c r="V42" s="441" t="s">
        <v>377</v>
      </c>
    </row>
    <row r="43" ht="16.5" customHeight="1"/>
    <row r="44" ht="16.5" customHeight="1"/>
    <row r="45" ht="16.5" customHeight="1"/>
    <row r="46" ht="16.5" customHeight="1"/>
  </sheetData>
  <sheetProtection/>
  <mergeCells count="13">
    <mergeCell ref="T4:U5"/>
    <mergeCell ref="V4:V5"/>
    <mergeCell ref="F4:S4"/>
    <mergeCell ref="H5:I5"/>
    <mergeCell ref="J5:K5"/>
    <mergeCell ref="P5:Q5"/>
    <mergeCell ref="C42:E42"/>
    <mergeCell ref="C4:E5"/>
    <mergeCell ref="C29:E29"/>
    <mergeCell ref="L5:M5"/>
    <mergeCell ref="N5:O5"/>
    <mergeCell ref="R5:S5"/>
    <mergeCell ref="F5:G5"/>
  </mergeCells>
  <printOptions/>
  <pageMargins left="0.1968503937007874" right="0.1968503937007874" top="0.7874015748031497" bottom="0.7874015748031497" header="0.5905511811023623" footer="0.5905511811023623"/>
  <pageSetup fitToHeight="0" horizontalDpi="300" verticalDpi="300" orientation="landscape" paperSize="9" scale="90" r:id="rId1"/>
  <headerFooter scaleWithDoc="0">
    <oddHeader>&amp;C&amp;"Meiryo UI,標準"&amp;9&amp;A</oddHeader>
    <oddFooter>&amp;C&amp;"Meiryo UI,標準"&amp;9&amp;P/&amp;N</oddFooter>
  </headerFooter>
  <rowBreaks count="1" manualBreakCount="1">
    <brk id="30" max="22" man="1"/>
  </rowBreaks>
</worksheet>
</file>

<file path=xl/worksheets/sheet3.xml><?xml version="1.0" encoding="utf-8"?>
<worksheet xmlns="http://schemas.openxmlformats.org/spreadsheetml/2006/main" xmlns:r="http://schemas.openxmlformats.org/officeDocument/2006/relationships">
  <dimension ref="B1:L35"/>
  <sheetViews>
    <sheetView view="pageBreakPreview" zoomScaleNormal="85" zoomScaleSheetLayoutView="100" zoomScalePageLayoutView="0" workbookViewId="0" topLeftCell="A1">
      <selection activeCell="A1" sqref="A1"/>
    </sheetView>
  </sheetViews>
  <sheetFormatPr defaultColWidth="9.00390625" defaultRowHeight="13.5"/>
  <cols>
    <col min="1" max="1" width="1.625" style="11" customWidth="1"/>
    <col min="2" max="3" width="1.875" style="1" customWidth="1"/>
    <col min="4" max="4" width="4.625" style="1" customWidth="1"/>
    <col min="5" max="5" width="35.625" style="1" customWidth="1"/>
    <col min="6" max="6" width="10.625" style="1" customWidth="1"/>
    <col min="7" max="7" width="6.125" style="1" customWidth="1"/>
    <col min="8" max="8" width="10.625" style="1" customWidth="1"/>
    <col min="9" max="9" width="11.125" style="1" customWidth="1"/>
    <col min="10" max="10" width="3.125" style="1" bestFit="1" customWidth="1"/>
    <col min="11" max="11" width="15.625" style="1" customWidth="1"/>
    <col min="12" max="12" width="51.50390625" style="1" customWidth="1"/>
    <col min="13" max="13" width="1.625" style="1" customWidth="1"/>
    <col min="14" max="16384" width="9.00390625" style="1" customWidth="1"/>
  </cols>
  <sheetData>
    <row r="1" spans="2:12" ht="13.5">
      <c r="B1" s="101" t="str">
        <f>'【様式0】見積書'!$I$3&amp;" 見積額一覧"</f>
        <v>【ＲＦＩ】三重県企業庁財務会計システム構築及び運用保守業務 見積額一覧</v>
      </c>
      <c r="L1" s="286" t="str">
        <f>'【様式0】見積書'!AD1</f>
        <v>作成日：令和３年２月●日</v>
      </c>
    </row>
    <row r="2" spans="2:12" ht="13.5">
      <c r="B2" s="101" t="str">
        <f>"見積事業者： "&amp;'【様式0】見積書'!$I$4</f>
        <v>見積事業者： ×××社</v>
      </c>
      <c r="L2" s="286" t="str">
        <f>'【様式0】見積書'!AD2</f>
        <v>最終更新日：令和３年２月●日</v>
      </c>
    </row>
    <row r="3" spans="2:12" ht="13.5" customHeight="1">
      <c r="B3" s="8" t="s">
        <v>183</v>
      </c>
      <c r="K3" s="2"/>
      <c r="L3" s="2" t="s">
        <v>3</v>
      </c>
    </row>
    <row r="4" spans="2:12" ht="13.5" customHeight="1">
      <c r="B4" s="502" t="s">
        <v>7</v>
      </c>
      <c r="C4" s="502"/>
      <c r="D4" s="502"/>
      <c r="E4" s="502"/>
      <c r="F4" s="515" t="s">
        <v>15</v>
      </c>
      <c r="G4" s="515" t="s">
        <v>14</v>
      </c>
      <c r="H4" s="513" t="s">
        <v>8</v>
      </c>
      <c r="I4" s="514"/>
      <c r="J4" s="504" t="s">
        <v>2</v>
      </c>
      <c r="K4" s="505"/>
      <c r="L4" s="503" t="s">
        <v>13</v>
      </c>
    </row>
    <row r="5" spans="2:12" ht="13.5" customHeight="1">
      <c r="B5" s="503"/>
      <c r="C5" s="502"/>
      <c r="D5" s="502"/>
      <c r="E5" s="502"/>
      <c r="F5" s="516"/>
      <c r="G5" s="516"/>
      <c r="H5" s="146" t="s">
        <v>8</v>
      </c>
      <c r="I5" s="147" t="s">
        <v>10</v>
      </c>
      <c r="J5" s="506"/>
      <c r="K5" s="507"/>
      <c r="L5" s="508"/>
    </row>
    <row r="6" spans="2:12" ht="18" customHeight="1">
      <c r="B6" s="144"/>
      <c r="C6" s="148" t="s">
        <v>1</v>
      </c>
      <c r="D6" s="149"/>
      <c r="E6" s="149"/>
      <c r="F6" s="149"/>
      <c r="G6" s="149"/>
      <c r="H6" s="149"/>
      <c r="I6" s="149"/>
      <c r="J6" s="288" t="s">
        <v>379</v>
      </c>
      <c r="K6" s="150">
        <f>SUM(K7:K10)</f>
        <v>9000000</v>
      </c>
      <c r="L6" s="151"/>
    </row>
    <row r="7" spans="2:12" ht="13.5" customHeight="1">
      <c r="B7" s="144"/>
      <c r="C7" s="140"/>
      <c r="D7" s="509" t="s">
        <v>70</v>
      </c>
      <c r="E7" s="510"/>
      <c r="F7" s="17">
        <v>40000</v>
      </c>
      <c r="G7" s="17" t="s">
        <v>9</v>
      </c>
      <c r="H7" s="18">
        <v>180</v>
      </c>
      <c r="I7" s="65" t="s">
        <v>16</v>
      </c>
      <c r="J7" s="17"/>
      <c r="K7" s="99">
        <f>F7*H7</f>
        <v>7200000</v>
      </c>
      <c r="L7" s="9"/>
    </row>
    <row r="8" spans="2:12" ht="13.5" customHeight="1">
      <c r="B8" s="144"/>
      <c r="C8" s="140"/>
      <c r="D8" s="509" t="s">
        <v>71</v>
      </c>
      <c r="E8" s="510"/>
      <c r="F8" s="17">
        <v>10000</v>
      </c>
      <c r="G8" s="17" t="s">
        <v>9</v>
      </c>
      <c r="H8" s="18">
        <v>180</v>
      </c>
      <c r="I8" s="65" t="s">
        <v>18</v>
      </c>
      <c r="J8" s="17"/>
      <c r="K8" s="99">
        <f>F8*H8</f>
        <v>1800000</v>
      </c>
      <c r="L8" s="9"/>
    </row>
    <row r="9" spans="2:12" ht="13.5" customHeight="1">
      <c r="B9" s="144"/>
      <c r="C9" s="140"/>
      <c r="D9" s="509"/>
      <c r="E9" s="510"/>
      <c r="F9" s="17"/>
      <c r="G9" s="17"/>
      <c r="H9" s="18"/>
      <c r="I9" s="65"/>
      <c r="J9" s="17"/>
      <c r="K9" s="67"/>
      <c r="L9" s="9"/>
    </row>
    <row r="10" spans="2:12" ht="13.5" customHeight="1">
      <c r="B10" s="144"/>
      <c r="C10" s="140"/>
      <c r="D10" s="511"/>
      <c r="E10" s="512"/>
      <c r="F10" s="17"/>
      <c r="G10" s="17"/>
      <c r="H10" s="19"/>
      <c r="I10" s="66"/>
      <c r="J10" s="69"/>
      <c r="K10" s="68"/>
      <c r="L10" s="10"/>
    </row>
    <row r="11" spans="2:12" ht="13.5" customHeight="1">
      <c r="B11" s="502" t="s">
        <v>176</v>
      </c>
      <c r="C11" s="502"/>
      <c r="D11" s="502"/>
      <c r="E11" s="502"/>
      <c r="F11" s="515" t="s">
        <v>15</v>
      </c>
      <c r="G11" s="520" t="s">
        <v>19</v>
      </c>
      <c r="H11" s="521"/>
      <c r="I11" s="521"/>
      <c r="J11" s="504" t="s">
        <v>2</v>
      </c>
      <c r="K11" s="505"/>
      <c r="L11" s="503" t="s">
        <v>13</v>
      </c>
    </row>
    <row r="12" spans="2:12" ht="13.5" customHeight="1">
      <c r="B12" s="503"/>
      <c r="C12" s="502"/>
      <c r="D12" s="502"/>
      <c r="E12" s="502"/>
      <c r="F12" s="516"/>
      <c r="G12" s="522"/>
      <c r="H12" s="523"/>
      <c r="I12" s="523"/>
      <c r="J12" s="506"/>
      <c r="K12" s="507"/>
      <c r="L12" s="508"/>
    </row>
    <row r="13" spans="2:12" ht="18" customHeight="1">
      <c r="B13" s="144"/>
      <c r="C13" s="152" t="s">
        <v>177</v>
      </c>
      <c r="D13" s="149"/>
      <c r="E13" s="149"/>
      <c r="F13" s="149"/>
      <c r="G13" s="149"/>
      <c r="H13" s="149"/>
      <c r="I13" s="149"/>
      <c r="J13" s="288" t="s">
        <v>380</v>
      </c>
      <c r="K13" s="153">
        <f>SUM(K14:K17)</f>
        <v>19730000</v>
      </c>
      <c r="L13" s="154"/>
    </row>
    <row r="14" spans="2:12" ht="13.5" customHeight="1">
      <c r="B14" s="144"/>
      <c r="C14" s="140"/>
      <c r="D14" s="155" t="s">
        <v>48</v>
      </c>
      <c r="E14" s="156"/>
      <c r="F14" s="157">
        <f>'【様式3】（明細）システム構築'!H6</f>
        <v>1000000</v>
      </c>
      <c r="G14" s="517">
        <f>'【様式3】（明細）システム構築'!G7:I7</f>
        <v>5.4</v>
      </c>
      <c r="H14" s="518"/>
      <c r="I14" s="519"/>
      <c r="J14" s="16"/>
      <c r="K14" s="100">
        <f>F14*G14</f>
        <v>5400000</v>
      </c>
      <c r="L14" s="533" t="s">
        <v>329</v>
      </c>
    </row>
    <row r="15" spans="2:12" ht="13.5" customHeight="1">
      <c r="B15" s="144"/>
      <c r="C15" s="140"/>
      <c r="D15" s="155" t="s">
        <v>49</v>
      </c>
      <c r="E15" s="156"/>
      <c r="F15" s="157">
        <f>'【様式3】（明細）システム構築'!K6</f>
        <v>900000</v>
      </c>
      <c r="G15" s="517">
        <f>'【様式3】（明細）システム構築'!J7</f>
        <v>2.5999999999999996</v>
      </c>
      <c r="H15" s="518"/>
      <c r="I15" s="519"/>
      <c r="J15" s="16"/>
      <c r="K15" s="100">
        <f>F15*G15</f>
        <v>2339999.9999999995</v>
      </c>
      <c r="L15" s="527"/>
    </row>
    <row r="16" spans="2:12" ht="13.5" customHeight="1">
      <c r="B16" s="144"/>
      <c r="C16" s="140"/>
      <c r="D16" s="155" t="s">
        <v>50</v>
      </c>
      <c r="E16" s="156"/>
      <c r="F16" s="157">
        <f>'【様式3】（明細）システム構築'!N6</f>
        <v>800000</v>
      </c>
      <c r="G16" s="517">
        <f>'【様式3】（明細）システム構築'!M7</f>
        <v>3.7000000000000006</v>
      </c>
      <c r="H16" s="518"/>
      <c r="I16" s="519"/>
      <c r="J16" s="16"/>
      <c r="K16" s="100">
        <f>F16*G16</f>
        <v>2960000.0000000005</v>
      </c>
      <c r="L16" s="527"/>
    </row>
    <row r="17" spans="2:12" ht="13.5" customHeight="1">
      <c r="B17" s="145"/>
      <c r="C17" s="140"/>
      <c r="D17" s="155" t="s">
        <v>51</v>
      </c>
      <c r="E17" s="156"/>
      <c r="F17" s="157">
        <f>'【様式3】（明細）システム構築'!Q6</f>
        <v>700000</v>
      </c>
      <c r="G17" s="517">
        <f>'【様式3】（明細）システム構築'!P7</f>
        <v>12.899999999999999</v>
      </c>
      <c r="H17" s="518"/>
      <c r="I17" s="519"/>
      <c r="J17" s="16"/>
      <c r="K17" s="100">
        <f>F17*G17</f>
        <v>9029999.999999998</v>
      </c>
      <c r="L17" s="528"/>
    </row>
    <row r="18" spans="2:12" ht="18" customHeight="1">
      <c r="B18" s="158"/>
      <c r="C18" s="102"/>
      <c r="D18" s="102"/>
      <c r="E18" s="159" t="s">
        <v>11</v>
      </c>
      <c r="F18" s="102"/>
      <c r="G18" s="102"/>
      <c r="H18" s="102"/>
      <c r="I18" s="102"/>
      <c r="J18" s="289" t="s">
        <v>381</v>
      </c>
      <c r="K18" s="160">
        <f>SUM(K6,K13)</f>
        <v>28730000</v>
      </c>
      <c r="L18" s="161"/>
    </row>
    <row r="20" spans="2:12" ht="12">
      <c r="B20" s="8" t="s">
        <v>318</v>
      </c>
      <c r="K20" s="13"/>
      <c r="L20" s="2"/>
    </row>
    <row r="21" spans="2:12" ht="13.5" customHeight="1">
      <c r="B21" s="504" t="s">
        <v>322</v>
      </c>
      <c r="C21" s="529"/>
      <c r="D21" s="529"/>
      <c r="E21" s="505"/>
      <c r="F21" s="515" t="s">
        <v>15</v>
      </c>
      <c r="G21" s="520" t="s">
        <v>19</v>
      </c>
      <c r="H21" s="521"/>
      <c r="I21" s="524"/>
      <c r="J21" s="520" t="s">
        <v>17</v>
      </c>
      <c r="K21" s="524"/>
      <c r="L21" s="503" t="s">
        <v>13</v>
      </c>
    </row>
    <row r="22" spans="2:12" ht="12">
      <c r="B22" s="530"/>
      <c r="C22" s="531"/>
      <c r="D22" s="531"/>
      <c r="E22" s="532"/>
      <c r="F22" s="516"/>
      <c r="G22" s="522"/>
      <c r="H22" s="523"/>
      <c r="I22" s="525"/>
      <c r="J22" s="522"/>
      <c r="K22" s="525"/>
      <c r="L22" s="508"/>
    </row>
    <row r="23" spans="2:12" ht="18" customHeight="1">
      <c r="B23" s="144"/>
      <c r="C23" s="148" t="s">
        <v>323</v>
      </c>
      <c r="D23" s="134"/>
      <c r="E23" s="149"/>
      <c r="F23" s="149"/>
      <c r="G23" s="149"/>
      <c r="H23" s="149"/>
      <c r="I23" s="149"/>
      <c r="J23" s="288" t="s">
        <v>382</v>
      </c>
      <c r="K23" s="136">
        <f>SUM(K24:K27)</f>
        <v>5930000.000000002</v>
      </c>
      <c r="L23" s="163"/>
    </row>
    <row r="24" spans="2:12" ht="13.5" customHeight="1">
      <c r="B24" s="144"/>
      <c r="C24" s="140"/>
      <c r="D24" s="155" t="s">
        <v>48</v>
      </c>
      <c r="E24" s="156"/>
      <c r="F24" s="157">
        <f>'【様式4】（明細）運用保守'!H6</f>
        <v>1000000</v>
      </c>
      <c r="G24" s="517">
        <f>'【様式4】（明細）運用保守'!G7</f>
        <v>0</v>
      </c>
      <c r="H24" s="518"/>
      <c r="I24" s="519"/>
      <c r="J24" s="64"/>
      <c r="K24" s="100">
        <f>F24*G24</f>
        <v>0</v>
      </c>
      <c r="L24" s="526" t="s">
        <v>328</v>
      </c>
    </row>
    <row r="25" spans="2:12" ht="13.5" customHeight="1">
      <c r="B25" s="144"/>
      <c r="C25" s="140"/>
      <c r="D25" s="155" t="s">
        <v>53</v>
      </c>
      <c r="E25" s="156"/>
      <c r="F25" s="157">
        <f>'【様式4】（明細）運用保守'!K6</f>
        <v>900000</v>
      </c>
      <c r="G25" s="517">
        <f>'【様式4】（明細）運用保守'!J7</f>
        <v>2.1000000000000005</v>
      </c>
      <c r="H25" s="518"/>
      <c r="I25" s="519"/>
      <c r="J25" s="64"/>
      <c r="K25" s="100">
        <f>F25*G25</f>
        <v>1890000.0000000005</v>
      </c>
      <c r="L25" s="527"/>
    </row>
    <row r="26" spans="2:12" ht="13.5" customHeight="1">
      <c r="B26" s="144"/>
      <c r="C26" s="140"/>
      <c r="D26" s="155" t="s">
        <v>54</v>
      </c>
      <c r="E26" s="156"/>
      <c r="F26" s="157">
        <f>'【様式4】（明細）運用保守'!N6</f>
        <v>800000</v>
      </c>
      <c r="G26" s="517">
        <f>'【様式4】（明細）運用保守'!M7</f>
        <v>0.5</v>
      </c>
      <c r="H26" s="518"/>
      <c r="I26" s="519"/>
      <c r="J26" s="16"/>
      <c r="K26" s="100">
        <f>F26*G26</f>
        <v>400000</v>
      </c>
      <c r="L26" s="527"/>
    </row>
    <row r="27" spans="2:12" ht="13.5" customHeight="1">
      <c r="B27" s="144"/>
      <c r="C27" s="140"/>
      <c r="D27" s="155" t="s">
        <v>27</v>
      </c>
      <c r="E27" s="156"/>
      <c r="F27" s="157">
        <f>'【様式4】（明細）運用保守'!Q6</f>
        <v>700000</v>
      </c>
      <c r="G27" s="517">
        <f>'【様式4】（明細）運用保守'!P7</f>
        <v>5.200000000000001</v>
      </c>
      <c r="H27" s="518"/>
      <c r="I27" s="519"/>
      <c r="J27" s="16"/>
      <c r="K27" s="100">
        <f>F27*G27</f>
        <v>3640000.000000001</v>
      </c>
      <c r="L27" s="528"/>
    </row>
    <row r="28" spans="2:12" ht="18" customHeight="1">
      <c r="B28" s="144"/>
      <c r="C28" s="148" t="s">
        <v>22</v>
      </c>
      <c r="D28" s="134"/>
      <c r="E28" s="149"/>
      <c r="F28" s="149"/>
      <c r="G28" s="149"/>
      <c r="H28" s="149"/>
      <c r="I28" s="149"/>
      <c r="J28" s="288" t="s">
        <v>383</v>
      </c>
      <c r="K28" s="136">
        <f>SUM(K29:K32)</f>
        <v>0</v>
      </c>
      <c r="L28" s="163"/>
    </row>
    <row r="29" spans="2:12" ht="13.5" customHeight="1">
      <c r="B29" s="144"/>
      <c r="C29" s="140"/>
      <c r="D29" s="155" t="s">
        <v>47</v>
      </c>
      <c r="E29" s="156"/>
      <c r="F29" s="157">
        <f>'【様式4】（明細）運用保守'!H6</f>
        <v>1000000</v>
      </c>
      <c r="G29" s="517">
        <f>'【様式4】（明細）運用保守'!G41</f>
        <v>0</v>
      </c>
      <c r="H29" s="518"/>
      <c r="I29" s="519"/>
      <c r="J29" s="64"/>
      <c r="K29" s="100">
        <f>F29*G29</f>
        <v>0</v>
      </c>
      <c r="L29" s="526" t="s">
        <v>327</v>
      </c>
    </row>
    <row r="30" spans="2:12" ht="13.5" customHeight="1">
      <c r="B30" s="144"/>
      <c r="C30" s="140"/>
      <c r="D30" s="155" t="s">
        <v>52</v>
      </c>
      <c r="E30" s="156"/>
      <c r="F30" s="157">
        <f>'【様式4】（明細）運用保守'!K6</f>
        <v>900000</v>
      </c>
      <c r="G30" s="517">
        <f>'【様式4】（明細）運用保守'!J41</f>
        <v>0</v>
      </c>
      <c r="H30" s="518"/>
      <c r="I30" s="519"/>
      <c r="J30" s="64"/>
      <c r="K30" s="100">
        <f>F30*G30</f>
        <v>0</v>
      </c>
      <c r="L30" s="527"/>
    </row>
    <row r="31" spans="2:12" ht="13.5" customHeight="1">
      <c r="B31" s="144"/>
      <c r="C31" s="140"/>
      <c r="D31" s="155" t="s">
        <v>54</v>
      </c>
      <c r="E31" s="156"/>
      <c r="F31" s="157">
        <f>'【様式4】（明細）運用保守'!N6</f>
        <v>800000</v>
      </c>
      <c r="G31" s="517">
        <f>'【様式4】（明細）運用保守'!M41</f>
        <v>0</v>
      </c>
      <c r="H31" s="518"/>
      <c r="I31" s="519"/>
      <c r="J31" s="16"/>
      <c r="K31" s="100">
        <f>F31*G31</f>
        <v>0</v>
      </c>
      <c r="L31" s="527"/>
    </row>
    <row r="32" spans="2:12" ht="13.5" customHeight="1">
      <c r="B32" s="144"/>
      <c r="C32" s="140"/>
      <c r="D32" s="155" t="s">
        <v>27</v>
      </c>
      <c r="E32" s="156"/>
      <c r="F32" s="157">
        <f>'【様式4】（明細）運用保守'!Q6</f>
        <v>700000</v>
      </c>
      <c r="G32" s="517">
        <f>'【様式4】（明細）運用保守'!P41</f>
        <v>0</v>
      </c>
      <c r="H32" s="518"/>
      <c r="I32" s="519"/>
      <c r="J32" s="16"/>
      <c r="K32" s="100">
        <f>F32*G32</f>
        <v>0</v>
      </c>
      <c r="L32" s="528"/>
    </row>
    <row r="33" spans="2:12" ht="18" customHeight="1">
      <c r="B33" s="144"/>
      <c r="C33" s="155" t="s">
        <v>23</v>
      </c>
      <c r="D33" s="134"/>
      <c r="E33" s="134"/>
      <c r="F33" s="164"/>
      <c r="G33" s="164"/>
      <c r="H33" s="164"/>
      <c r="I33" s="164"/>
      <c r="J33" s="290" t="s">
        <v>384</v>
      </c>
      <c r="K33" s="201">
        <v>240000</v>
      </c>
      <c r="L33" s="9" t="s">
        <v>21</v>
      </c>
    </row>
    <row r="34" spans="2:12" ht="18" customHeight="1">
      <c r="B34" s="144"/>
      <c r="C34" s="148" t="s">
        <v>20</v>
      </c>
      <c r="D34" s="165"/>
      <c r="E34" s="165"/>
      <c r="F34" s="166"/>
      <c r="G34" s="166"/>
      <c r="H34" s="166"/>
      <c r="I34" s="166"/>
      <c r="J34" s="290" t="s">
        <v>385</v>
      </c>
      <c r="K34" s="202">
        <v>0</v>
      </c>
      <c r="L34" s="10" t="s">
        <v>21</v>
      </c>
    </row>
    <row r="35" spans="2:12" ht="18" customHeight="1">
      <c r="B35" s="162"/>
      <c r="C35" s="102"/>
      <c r="D35" s="102"/>
      <c r="E35" s="159" t="s">
        <v>11</v>
      </c>
      <c r="F35" s="102"/>
      <c r="G35" s="102"/>
      <c r="H35" s="102"/>
      <c r="I35" s="102"/>
      <c r="J35" s="291" t="s">
        <v>386</v>
      </c>
      <c r="K35" s="160">
        <f>K23+K28+K33+K34</f>
        <v>6170000.000000002</v>
      </c>
      <c r="L35" s="161"/>
    </row>
  </sheetData>
  <sheetProtection/>
  <mergeCells count="35">
    <mergeCell ref="G32:I32"/>
    <mergeCell ref="G31:I31"/>
    <mergeCell ref="L29:L32"/>
    <mergeCell ref="J11:K12"/>
    <mergeCell ref="J21:K22"/>
    <mergeCell ref="B21:E22"/>
    <mergeCell ref="G24:I24"/>
    <mergeCell ref="G25:I25"/>
    <mergeCell ref="L14:L17"/>
    <mergeCell ref="L24:L27"/>
    <mergeCell ref="F11:F12"/>
    <mergeCell ref="G11:I12"/>
    <mergeCell ref="G4:G5"/>
    <mergeCell ref="G30:I30"/>
    <mergeCell ref="F21:F22"/>
    <mergeCell ref="G21:I22"/>
    <mergeCell ref="G26:I26"/>
    <mergeCell ref="G16:I16"/>
    <mergeCell ref="G29:I29"/>
    <mergeCell ref="L21:L22"/>
    <mergeCell ref="G15:I15"/>
    <mergeCell ref="G27:I27"/>
    <mergeCell ref="G17:I17"/>
    <mergeCell ref="G14:I14"/>
    <mergeCell ref="L11:L12"/>
    <mergeCell ref="B11:E12"/>
    <mergeCell ref="J4:K5"/>
    <mergeCell ref="L4:L5"/>
    <mergeCell ref="D9:E9"/>
    <mergeCell ref="D10:E10"/>
    <mergeCell ref="D7:E7"/>
    <mergeCell ref="D8:E8"/>
    <mergeCell ref="B4:E5"/>
    <mergeCell ref="H4:I4"/>
    <mergeCell ref="F4:F5"/>
  </mergeCells>
  <printOptions/>
  <pageMargins left="0.1968503937007874" right="0.1968503937007874" top="0.7874015748031497" bottom="0.7874015748031497" header="0.5905511811023623" footer="0.5905511811023623"/>
  <pageSetup horizontalDpi="300" verticalDpi="300" orientation="landscape" paperSize="9" scale="90" r:id="rId2"/>
  <headerFooter scaleWithDoc="0">
    <oddHeader>&amp;C&amp;"Meiryo UI,標準"&amp;9&amp;A</oddHeader>
    <oddFooter>&amp;C&amp;"Meiryo UI,標準"&amp;9&amp;P/&amp;N</oddFooter>
  </headerFooter>
  <drawing r:id="rId1"/>
</worksheet>
</file>

<file path=xl/worksheets/sheet4.xml><?xml version="1.0" encoding="utf-8"?>
<worksheet xmlns="http://schemas.openxmlformats.org/spreadsheetml/2006/main" xmlns:r="http://schemas.openxmlformats.org/officeDocument/2006/relationships">
  <dimension ref="B1:U189"/>
  <sheetViews>
    <sheetView view="pageBreakPreview" zoomScaleNormal="85" zoomScaleSheetLayoutView="100" zoomScalePageLayoutView="0" workbookViewId="0" topLeftCell="A1">
      <selection activeCell="A1" sqref="A1"/>
    </sheetView>
  </sheetViews>
  <sheetFormatPr defaultColWidth="9.00390625" defaultRowHeight="13.5"/>
  <cols>
    <col min="1" max="1" width="1.625" style="11" customWidth="1"/>
    <col min="2" max="4" width="1.875" style="1" customWidth="1"/>
    <col min="5" max="5" width="4.625" style="1" customWidth="1"/>
    <col min="6" max="6" width="26.625" style="1" customWidth="1"/>
    <col min="7" max="7" width="4.625" style="1" customWidth="1"/>
    <col min="8" max="8" width="8.625" style="1" customWidth="1"/>
    <col min="9" max="9" width="2.625" style="1" customWidth="1"/>
    <col min="10" max="10" width="4.625" style="1" customWidth="1"/>
    <col min="11" max="11" width="8.625" style="1" customWidth="1"/>
    <col min="12" max="12" width="2.625" style="1" customWidth="1"/>
    <col min="13" max="13" width="4.625" style="1" customWidth="1"/>
    <col min="14" max="14" width="8.625" style="1" customWidth="1"/>
    <col min="15" max="15" width="2.625" style="1" customWidth="1"/>
    <col min="16" max="16" width="4.625" style="1" customWidth="1"/>
    <col min="17" max="17" width="8.625" style="1" customWidth="1"/>
    <col min="18" max="18" width="2.625" style="1" customWidth="1"/>
    <col min="19" max="19" width="3.25390625" style="1" bestFit="1" customWidth="1"/>
    <col min="20" max="20" width="15.625" style="1" customWidth="1"/>
    <col min="21" max="21" width="35.625" style="21" customWidth="1"/>
    <col min="22" max="22" width="1.625" style="1" customWidth="1"/>
    <col min="23" max="16384" width="9.00390625" style="1" customWidth="1"/>
  </cols>
  <sheetData>
    <row r="1" spans="2:21" ht="13.5">
      <c r="B1" s="101" t="str">
        <f>'【様式0】見積書'!$I$3&amp;" （明細）システム構築"</f>
        <v>【ＲＦＩ】三重県企業庁財務会計システム構築及び運用保守業務 （明細）システム構築</v>
      </c>
      <c r="U1" s="286" t="str">
        <f>'【様式0】見積書'!AD1</f>
        <v>作成日：令和３年２月●日</v>
      </c>
    </row>
    <row r="2" spans="2:21" ht="13.5">
      <c r="B2" s="101" t="str">
        <f>"見積事業者： "&amp;'【様式0】見積書'!$I$4</f>
        <v>見積事業者： ×××社</v>
      </c>
      <c r="U2" s="286" t="str">
        <f>'【様式0】見積書'!AD2</f>
        <v>最終更新日：令和３年２月●日</v>
      </c>
    </row>
    <row r="3" spans="2:21" ht="13.5" customHeight="1">
      <c r="B3" s="8" t="s">
        <v>183</v>
      </c>
      <c r="C3" s="8"/>
      <c r="T3" s="2"/>
      <c r="U3" s="2" t="s">
        <v>3</v>
      </c>
    </row>
    <row r="4" spans="2:21" ht="13.5" customHeight="1">
      <c r="B4" s="502" t="s">
        <v>176</v>
      </c>
      <c r="C4" s="502"/>
      <c r="D4" s="502"/>
      <c r="E4" s="502"/>
      <c r="F4" s="502"/>
      <c r="G4" s="546" t="s">
        <v>4</v>
      </c>
      <c r="H4" s="547"/>
      <c r="I4" s="547"/>
      <c r="J4" s="547"/>
      <c r="K4" s="547"/>
      <c r="L4" s="547"/>
      <c r="M4" s="547"/>
      <c r="N4" s="547"/>
      <c r="O4" s="547"/>
      <c r="P4" s="547"/>
      <c r="Q4" s="547"/>
      <c r="R4" s="548"/>
      <c r="S4" s="504" t="s">
        <v>2</v>
      </c>
      <c r="T4" s="505"/>
      <c r="U4" s="503" t="s">
        <v>237</v>
      </c>
    </row>
    <row r="5" spans="2:21" ht="13.5" customHeight="1">
      <c r="B5" s="503"/>
      <c r="C5" s="503"/>
      <c r="D5" s="502"/>
      <c r="E5" s="502"/>
      <c r="F5" s="502"/>
      <c r="G5" s="515" t="s">
        <v>28</v>
      </c>
      <c r="H5" s="515"/>
      <c r="I5" s="503"/>
      <c r="J5" s="515" t="s">
        <v>29</v>
      </c>
      <c r="K5" s="515"/>
      <c r="L5" s="503"/>
      <c r="M5" s="515" t="s">
        <v>30</v>
      </c>
      <c r="N5" s="515"/>
      <c r="O5" s="503"/>
      <c r="P5" s="515" t="s">
        <v>69</v>
      </c>
      <c r="Q5" s="515"/>
      <c r="R5" s="503"/>
      <c r="S5" s="530"/>
      <c r="T5" s="532"/>
      <c r="U5" s="549"/>
    </row>
    <row r="6" spans="2:21" ht="13.5" customHeight="1">
      <c r="B6" s="503"/>
      <c r="C6" s="503"/>
      <c r="D6" s="503"/>
      <c r="E6" s="502"/>
      <c r="F6" s="502"/>
      <c r="G6" s="217" t="s">
        <v>5</v>
      </c>
      <c r="H6" s="142">
        <v>1000000</v>
      </c>
      <c r="I6" s="218" t="s">
        <v>6</v>
      </c>
      <c r="J6" s="217" t="s">
        <v>5</v>
      </c>
      <c r="K6" s="142">
        <v>900000</v>
      </c>
      <c r="L6" s="218" t="s">
        <v>6</v>
      </c>
      <c r="M6" s="217" t="s">
        <v>5</v>
      </c>
      <c r="N6" s="142">
        <v>800000</v>
      </c>
      <c r="O6" s="218" t="s">
        <v>6</v>
      </c>
      <c r="P6" s="217" t="s">
        <v>5</v>
      </c>
      <c r="Q6" s="142">
        <v>700000</v>
      </c>
      <c r="R6" s="218" t="s">
        <v>6</v>
      </c>
      <c r="S6" s="506"/>
      <c r="T6" s="507"/>
      <c r="U6" s="508"/>
    </row>
    <row r="7" spans="2:21" ht="18.75" customHeight="1">
      <c r="B7" s="143"/>
      <c r="C7" s="133" t="s">
        <v>235</v>
      </c>
      <c r="D7" s="134"/>
      <c r="E7" s="135"/>
      <c r="F7" s="135"/>
      <c r="G7" s="537">
        <f>G8+G98</f>
        <v>5.4</v>
      </c>
      <c r="H7" s="538"/>
      <c r="I7" s="539"/>
      <c r="J7" s="537">
        <f>J8+J98</f>
        <v>2.5999999999999996</v>
      </c>
      <c r="K7" s="538"/>
      <c r="L7" s="539"/>
      <c r="M7" s="537">
        <f>M8+M98</f>
        <v>3.7000000000000006</v>
      </c>
      <c r="N7" s="538"/>
      <c r="O7" s="539"/>
      <c r="P7" s="537">
        <f>P8+P98</f>
        <v>12.899999999999999</v>
      </c>
      <c r="Q7" s="538"/>
      <c r="R7" s="539"/>
      <c r="S7" s="292" t="s">
        <v>387</v>
      </c>
      <c r="T7" s="136">
        <f>T8+T98</f>
        <v>19730000</v>
      </c>
      <c r="U7" s="137"/>
    </row>
    <row r="8" spans="2:21" ht="18.75" customHeight="1">
      <c r="B8" s="143"/>
      <c r="C8" s="138"/>
      <c r="D8" s="200" t="s">
        <v>234</v>
      </c>
      <c r="E8" s="118"/>
      <c r="F8" s="118"/>
      <c r="G8" s="540">
        <f>G9+G19+G30+G38+G49+G55+G62+G71+G76+G84+G89</f>
        <v>3.45</v>
      </c>
      <c r="H8" s="541"/>
      <c r="I8" s="542"/>
      <c r="J8" s="540">
        <f>J9+J19+J30+J38+J49+J55+J62+J71+J76+J84+J89</f>
        <v>2.1999999999999997</v>
      </c>
      <c r="K8" s="541"/>
      <c r="L8" s="542"/>
      <c r="M8" s="540">
        <f>M9+M19+M30+M38+M49+M55+M62+M71+M76+M84+M89</f>
        <v>2.6000000000000005</v>
      </c>
      <c r="N8" s="541"/>
      <c r="O8" s="542"/>
      <c r="P8" s="540">
        <f>P9+P19+P30+P38+P49+P55+P62+P71+P76+P84+P89</f>
        <v>8.7</v>
      </c>
      <c r="Q8" s="541"/>
      <c r="R8" s="542"/>
      <c r="S8" s="365" t="s">
        <v>388</v>
      </c>
      <c r="T8" s="131">
        <f>T9+T19+T30+T38+T49+T55+T62+T71+T76+T84+T89</f>
        <v>13600000</v>
      </c>
      <c r="U8" s="132"/>
    </row>
    <row r="9" spans="2:21" ht="13.5" customHeight="1">
      <c r="B9" s="144"/>
      <c r="C9" s="139"/>
      <c r="D9" s="119"/>
      <c r="E9" s="120" t="s">
        <v>184</v>
      </c>
      <c r="F9" s="121"/>
      <c r="G9" s="540">
        <f>SUM(G10:I18)</f>
        <v>0.55</v>
      </c>
      <c r="H9" s="541"/>
      <c r="I9" s="542"/>
      <c r="J9" s="540">
        <f>SUM(J10:L18)</f>
        <v>0.8999999999999999</v>
      </c>
      <c r="K9" s="541"/>
      <c r="L9" s="542"/>
      <c r="M9" s="540">
        <f>SUM(M10:O18)</f>
        <v>0.9000000000000001</v>
      </c>
      <c r="N9" s="541"/>
      <c r="O9" s="542"/>
      <c r="P9" s="540">
        <f>SUM(P10:R18)</f>
        <v>0</v>
      </c>
      <c r="Q9" s="541"/>
      <c r="R9" s="542"/>
      <c r="S9" s="130"/>
      <c r="T9" s="128">
        <f>SUM(T10:T18)</f>
        <v>2080000</v>
      </c>
      <c r="U9" s="129"/>
    </row>
    <row r="10" spans="2:21" ht="13.5" customHeight="1">
      <c r="B10" s="144"/>
      <c r="C10" s="139"/>
      <c r="D10" s="122"/>
      <c r="E10" s="209" t="s">
        <v>257</v>
      </c>
      <c r="F10" s="124" t="s">
        <v>194</v>
      </c>
      <c r="G10" s="534">
        <v>0.1</v>
      </c>
      <c r="H10" s="535"/>
      <c r="I10" s="536"/>
      <c r="J10" s="534">
        <v>0.3</v>
      </c>
      <c r="K10" s="535"/>
      <c r="L10" s="536"/>
      <c r="M10" s="534"/>
      <c r="N10" s="535"/>
      <c r="O10" s="536"/>
      <c r="P10" s="534"/>
      <c r="Q10" s="535"/>
      <c r="R10" s="536"/>
      <c r="S10" s="16"/>
      <c r="T10" s="70">
        <f aca="true" t="shared" si="0" ref="T10:T18">$H$6*G10+$K$6*J10+$N$6*M10+$Q$6*P10</f>
        <v>370000</v>
      </c>
      <c r="U10" s="15"/>
    </row>
    <row r="11" spans="2:21" ht="13.5" customHeight="1">
      <c r="B11" s="144"/>
      <c r="C11" s="139"/>
      <c r="D11" s="122"/>
      <c r="E11" s="209" t="s">
        <v>258</v>
      </c>
      <c r="F11" s="124" t="s">
        <v>195</v>
      </c>
      <c r="G11" s="534">
        <v>0.1</v>
      </c>
      <c r="H11" s="535"/>
      <c r="I11" s="536"/>
      <c r="J11" s="534">
        <v>0.3</v>
      </c>
      <c r="K11" s="535"/>
      <c r="L11" s="536"/>
      <c r="M11" s="534"/>
      <c r="N11" s="535"/>
      <c r="O11" s="536"/>
      <c r="P11" s="534"/>
      <c r="Q11" s="535"/>
      <c r="R11" s="536"/>
      <c r="S11" s="16"/>
      <c r="T11" s="70">
        <f t="shared" si="0"/>
        <v>370000</v>
      </c>
      <c r="U11" s="15"/>
    </row>
    <row r="12" spans="2:21" ht="13.5" customHeight="1">
      <c r="B12" s="144"/>
      <c r="C12" s="139"/>
      <c r="D12" s="122"/>
      <c r="E12" s="209" t="s">
        <v>259</v>
      </c>
      <c r="F12" s="124" t="s">
        <v>196</v>
      </c>
      <c r="G12" s="534">
        <v>0.1</v>
      </c>
      <c r="H12" s="535"/>
      <c r="I12" s="536"/>
      <c r="J12" s="534">
        <v>0.3</v>
      </c>
      <c r="K12" s="535"/>
      <c r="L12" s="536"/>
      <c r="M12" s="534"/>
      <c r="N12" s="535"/>
      <c r="O12" s="536"/>
      <c r="P12" s="534"/>
      <c r="Q12" s="535"/>
      <c r="R12" s="536"/>
      <c r="S12" s="16"/>
      <c r="T12" s="70">
        <f t="shared" si="0"/>
        <v>370000</v>
      </c>
      <c r="U12" s="15"/>
    </row>
    <row r="13" spans="2:21" ht="13.5" customHeight="1">
      <c r="B13" s="144"/>
      <c r="C13" s="139"/>
      <c r="D13" s="122"/>
      <c r="E13" s="209" t="s">
        <v>260</v>
      </c>
      <c r="F13" s="124" t="s">
        <v>197</v>
      </c>
      <c r="G13" s="534">
        <v>0.05</v>
      </c>
      <c r="H13" s="535"/>
      <c r="I13" s="536"/>
      <c r="J13" s="534"/>
      <c r="K13" s="535"/>
      <c r="L13" s="536"/>
      <c r="M13" s="534">
        <v>0.2</v>
      </c>
      <c r="N13" s="535"/>
      <c r="O13" s="536"/>
      <c r="P13" s="534"/>
      <c r="Q13" s="535"/>
      <c r="R13" s="536"/>
      <c r="S13" s="16"/>
      <c r="T13" s="70">
        <f t="shared" si="0"/>
        <v>210000</v>
      </c>
      <c r="U13" s="15"/>
    </row>
    <row r="14" spans="2:21" ht="13.5" customHeight="1">
      <c r="B14" s="144"/>
      <c r="C14" s="139"/>
      <c r="D14" s="122"/>
      <c r="E14" s="209" t="s">
        <v>261</v>
      </c>
      <c r="F14" s="124" t="s">
        <v>198</v>
      </c>
      <c r="G14" s="534">
        <v>0.05</v>
      </c>
      <c r="H14" s="535"/>
      <c r="I14" s="536"/>
      <c r="J14" s="534"/>
      <c r="K14" s="535"/>
      <c r="L14" s="536"/>
      <c r="M14" s="534">
        <v>0.2</v>
      </c>
      <c r="N14" s="535"/>
      <c r="O14" s="536"/>
      <c r="P14" s="534"/>
      <c r="Q14" s="535"/>
      <c r="R14" s="536"/>
      <c r="S14" s="16"/>
      <c r="T14" s="70">
        <f t="shared" si="0"/>
        <v>210000</v>
      </c>
      <c r="U14" s="15"/>
    </row>
    <row r="15" spans="2:21" ht="13.5" customHeight="1">
      <c r="B15" s="144"/>
      <c r="C15" s="139"/>
      <c r="D15" s="122"/>
      <c r="E15" s="209" t="s">
        <v>262</v>
      </c>
      <c r="F15" s="124" t="s">
        <v>199</v>
      </c>
      <c r="G15" s="534">
        <v>0.05</v>
      </c>
      <c r="H15" s="535"/>
      <c r="I15" s="536"/>
      <c r="J15" s="534"/>
      <c r="K15" s="535"/>
      <c r="L15" s="536"/>
      <c r="M15" s="534">
        <v>0.2</v>
      </c>
      <c r="N15" s="535"/>
      <c r="O15" s="536"/>
      <c r="P15" s="534"/>
      <c r="Q15" s="535"/>
      <c r="R15" s="536"/>
      <c r="S15" s="16"/>
      <c r="T15" s="70">
        <f t="shared" si="0"/>
        <v>210000</v>
      </c>
      <c r="U15" s="15"/>
    </row>
    <row r="16" spans="2:21" ht="13.5" customHeight="1">
      <c r="B16" s="144"/>
      <c r="C16" s="139"/>
      <c r="D16" s="122"/>
      <c r="E16" s="209" t="s">
        <v>263</v>
      </c>
      <c r="F16" s="124" t="s">
        <v>200</v>
      </c>
      <c r="G16" s="534">
        <v>0.1</v>
      </c>
      <c r="H16" s="535"/>
      <c r="I16" s="536"/>
      <c r="J16" s="534"/>
      <c r="K16" s="535"/>
      <c r="L16" s="536"/>
      <c r="M16" s="534">
        <v>0.3</v>
      </c>
      <c r="N16" s="535"/>
      <c r="O16" s="536"/>
      <c r="P16" s="534"/>
      <c r="Q16" s="535"/>
      <c r="R16" s="536"/>
      <c r="S16" s="16"/>
      <c r="T16" s="70">
        <f t="shared" si="0"/>
        <v>340000</v>
      </c>
      <c r="U16" s="15"/>
    </row>
    <row r="17" spans="2:21" ht="13.5" customHeight="1">
      <c r="B17" s="144"/>
      <c r="C17" s="139"/>
      <c r="D17" s="122"/>
      <c r="E17" s="210"/>
      <c r="F17" s="124"/>
      <c r="G17" s="534"/>
      <c r="H17" s="535"/>
      <c r="I17" s="536"/>
      <c r="J17" s="534"/>
      <c r="K17" s="535"/>
      <c r="L17" s="536"/>
      <c r="M17" s="534"/>
      <c r="N17" s="535"/>
      <c r="O17" s="536"/>
      <c r="P17" s="534"/>
      <c r="Q17" s="535"/>
      <c r="R17" s="536"/>
      <c r="S17" s="16"/>
      <c r="T17" s="70">
        <f>$H$6*G17+$K$6*J17+$N$6*M17+$Q$6*P17</f>
        <v>0</v>
      </c>
      <c r="U17" s="15"/>
    </row>
    <row r="18" spans="2:21" ht="13.5" customHeight="1">
      <c r="B18" s="144"/>
      <c r="C18" s="139"/>
      <c r="D18" s="122"/>
      <c r="E18" s="211"/>
      <c r="F18" s="124"/>
      <c r="G18" s="534"/>
      <c r="H18" s="535"/>
      <c r="I18" s="536"/>
      <c r="J18" s="534"/>
      <c r="K18" s="535"/>
      <c r="L18" s="536"/>
      <c r="M18" s="534"/>
      <c r="N18" s="535"/>
      <c r="O18" s="536"/>
      <c r="P18" s="534"/>
      <c r="Q18" s="535"/>
      <c r="R18" s="536"/>
      <c r="S18" s="16"/>
      <c r="T18" s="70">
        <f t="shared" si="0"/>
        <v>0</v>
      </c>
      <c r="U18" s="15"/>
    </row>
    <row r="19" spans="2:21" ht="13.5" customHeight="1">
      <c r="B19" s="144"/>
      <c r="C19" s="140"/>
      <c r="D19" s="123"/>
      <c r="E19" s="126" t="s">
        <v>185</v>
      </c>
      <c r="F19" s="121"/>
      <c r="G19" s="540">
        <f>SUM(G20:I29)</f>
        <v>0.7999999999999999</v>
      </c>
      <c r="H19" s="541"/>
      <c r="I19" s="542"/>
      <c r="J19" s="540">
        <f>SUM(J20:L29)</f>
        <v>0.5</v>
      </c>
      <c r="K19" s="541"/>
      <c r="L19" s="542"/>
      <c r="M19" s="540">
        <f>SUM(M20:O29)</f>
        <v>0.30000000000000004</v>
      </c>
      <c r="N19" s="541"/>
      <c r="O19" s="542"/>
      <c r="P19" s="540">
        <f>SUM(P20:R29)</f>
        <v>2.4</v>
      </c>
      <c r="Q19" s="541"/>
      <c r="R19" s="542"/>
      <c r="S19" s="127"/>
      <c r="T19" s="128">
        <f>SUM(T20:T29)</f>
        <v>3170000</v>
      </c>
      <c r="U19" s="129"/>
    </row>
    <row r="20" spans="2:21" ht="13.5" customHeight="1">
      <c r="B20" s="144"/>
      <c r="C20" s="140"/>
      <c r="D20" s="123"/>
      <c r="E20" s="212" t="s">
        <v>264</v>
      </c>
      <c r="F20" s="124" t="s">
        <v>201</v>
      </c>
      <c r="G20" s="534">
        <v>0.1</v>
      </c>
      <c r="H20" s="535"/>
      <c r="I20" s="536"/>
      <c r="J20" s="534"/>
      <c r="K20" s="535"/>
      <c r="L20" s="536"/>
      <c r="M20" s="534">
        <v>0.1</v>
      </c>
      <c r="N20" s="535"/>
      <c r="O20" s="536"/>
      <c r="P20" s="534">
        <v>0.3</v>
      </c>
      <c r="Q20" s="535"/>
      <c r="R20" s="536"/>
      <c r="S20" s="16"/>
      <c r="T20" s="70">
        <f aca="true" t="shared" si="1" ref="T20:T29">$H$6*G20+$K$6*J20+$N$6*M20+$Q$6*P20</f>
        <v>390000</v>
      </c>
      <c r="U20" s="15"/>
    </row>
    <row r="21" spans="2:21" ht="13.5" customHeight="1">
      <c r="B21" s="144"/>
      <c r="C21" s="140"/>
      <c r="D21" s="123"/>
      <c r="E21" s="209" t="s">
        <v>265</v>
      </c>
      <c r="F21" s="124" t="s">
        <v>202</v>
      </c>
      <c r="G21" s="534">
        <v>0.1</v>
      </c>
      <c r="H21" s="535"/>
      <c r="I21" s="536"/>
      <c r="J21" s="534"/>
      <c r="K21" s="535"/>
      <c r="L21" s="536"/>
      <c r="M21" s="534">
        <v>0.1</v>
      </c>
      <c r="N21" s="535"/>
      <c r="O21" s="536"/>
      <c r="P21" s="534">
        <v>0.3</v>
      </c>
      <c r="Q21" s="535"/>
      <c r="R21" s="536"/>
      <c r="S21" s="16"/>
      <c r="T21" s="70">
        <f t="shared" si="1"/>
        <v>390000</v>
      </c>
      <c r="U21" s="15"/>
    </row>
    <row r="22" spans="2:21" ht="13.5" customHeight="1">
      <c r="B22" s="144"/>
      <c r="C22" s="140"/>
      <c r="D22" s="123"/>
      <c r="E22" s="212" t="s">
        <v>266</v>
      </c>
      <c r="F22" s="124" t="s">
        <v>203</v>
      </c>
      <c r="G22" s="534">
        <v>0.1</v>
      </c>
      <c r="H22" s="535"/>
      <c r="I22" s="536"/>
      <c r="J22" s="534"/>
      <c r="K22" s="535"/>
      <c r="L22" s="536"/>
      <c r="M22" s="534">
        <v>0.1</v>
      </c>
      <c r="N22" s="535"/>
      <c r="O22" s="536"/>
      <c r="P22" s="534">
        <v>0.3</v>
      </c>
      <c r="Q22" s="535"/>
      <c r="R22" s="536"/>
      <c r="S22" s="16"/>
      <c r="T22" s="70">
        <f t="shared" si="1"/>
        <v>390000</v>
      </c>
      <c r="U22" s="15"/>
    </row>
    <row r="23" spans="2:21" ht="13.5" customHeight="1">
      <c r="B23" s="144"/>
      <c r="C23" s="140"/>
      <c r="D23" s="123"/>
      <c r="E23" s="209" t="s">
        <v>267</v>
      </c>
      <c r="F23" s="124" t="s">
        <v>204</v>
      </c>
      <c r="G23" s="534">
        <v>0.1</v>
      </c>
      <c r="H23" s="535"/>
      <c r="I23" s="536"/>
      <c r="J23" s="534">
        <v>0.1</v>
      </c>
      <c r="K23" s="535"/>
      <c r="L23" s="536"/>
      <c r="M23" s="534"/>
      <c r="N23" s="535"/>
      <c r="O23" s="536"/>
      <c r="P23" s="534">
        <v>0.3</v>
      </c>
      <c r="Q23" s="535"/>
      <c r="R23" s="536"/>
      <c r="S23" s="16"/>
      <c r="T23" s="70">
        <f t="shared" si="1"/>
        <v>400000</v>
      </c>
      <c r="U23" s="15"/>
    </row>
    <row r="24" spans="2:21" ht="13.5" customHeight="1">
      <c r="B24" s="144"/>
      <c r="C24" s="140"/>
      <c r="D24" s="123"/>
      <c r="E24" s="212" t="s">
        <v>268</v>
      </c>
      <c r="F24" s="124" t="s">
        <v>205</v>
      </c>
      <c r="G24" s="534">
        <v>0.1</v>
      </c>
      <c r="H24" s="535"/>
      <c r="I24" s="536"/>
      <c r="J24" s="534">
        <v>0.1</v>
      </c>
      <c r="K24" s="535"/>
      <c r="L24" s="536"/>
      <c r="M24" s="534"/>
      <c r="N24" s="535"/>
      <c r="O24" s="536"/>
      <c r="P24" s="534">
        <v>0.3</v>
      </c>
      <c r="Q24" s="535"/>
      <c r="R24" s="536"/>
      <c r="S24" s="16"/>
      <c r="T24" s="70">
        <f t="shared" si="1"/>
        <v>400000</v>
      </c>
      <c r="U24" s="15"/>
    </row>
    <row r="25" spans="2:21" ht="13.5" customHeight="1">
      <c r="B25" s="144"/>
      <c r="C25" s="140"/>
      <c r="D25" s="123"/>
      <c r="E25" s="209" t="s">
        <v>269</v>
      </c>
      <c r="F25" s="121" t="s">
        <v>206</v>
      </c>
      <c r="G25" s="534">
        <v>0.1</v>
      </c>
      <c r="H25" s="535"/>
      <c r="I25" s="536"/>
      <c r="J25" s="534">
        <v>0.1</v>
      </c>
      <c r="K25" s="535"/>
      <c r="L25" s="536"/>
      <c r="M25" s="534"/>
      <c r="N25" s="535"/>
      <c r="O25" s="536"/>
      <c r="P25" s="534">
        <v>0.3</v>
      </c>
      <c r="Q25" s="535"/>
      <c r="R25" s="536"/>
      <c r="S25" s="16"/>
      <c r="T25" s="70">
        <f t="shared" si="1"/>
        <v>400000</v>
      </c>
      <c r="U25" s="15"/>
    </row>
    <row r="26" spans="2:21" ht="13.5" customHeight="1">
      <c r="B26" s="144"/>
      <c r="C26" s="140"/>
      <c r="D26" s="123"/>
      <c r="E26" s="212" t="s">
        <v>270</v>
      </c>
      <c r="F26" s="121" t="s">
        <v>207</v>
      </c>
      <c r="G26" s="534">
        <v>0.1</v>
      </c>
      <c r="H26" s="535"/>
      <c r="I26" s="536"/>
      <c r="J26" s="534">
        <v>0.1</v>
      </c>
      <c r="K26" s="535"/>
      <c r="L26" s="536"/>
      <c r="M26" s="534"/>
      <c r="N26" s="535"/>
      <c r="O26" s="536"/>
      <c r="P26" s="534">
        <v>0.3</v>
      </c>
      <c r="Q26" s="535"/>
      <c r="R26" s="536"/>
      <c r="S26" s="16"/>
      <c r="T26" s="70">
        <f t="shared" si="1"/>
        <v>400000</v>
      </c>
      <c r="U26" s="15"/>
    </row>
    <row r="27" spans="2:21" ht="13.5" customHeight="1">
      <c r="B27" s="144"/>
      <c r="C27" s="140"/>
      <c r="D27" s="123"/>
      <c r="E27" s="209" t="s">
        <v>271</v>
      </c>
      <c r="F27" s="121" t="s">
        <v>208</v>
      </c>
      <c r="G27" s="534">
        <v>0.1</v>
      </c>
      <c r="H27" s="535"/>
      <c r="I27" s="536"/>
      <c r="J27" s="534">
        <v>0.1</v>
      </c>
      <c r="K27" s="535"/>
      <c r="L27" s="536"/>
      <c r="M27" s="534"/>
      <c r="N27" s="535"/>
      <c r="O27" s="536"/>
      <c r="P27" s="534">
        <v>0.3</v>
      </c>
      <c r="Q27" s="535"/>
      <c r="R27" s="536"/>
      <c r="S27" s="16"/>
      <c r="T27" s="70">
        <f t="shared" si="1"/>
        <v>400000</v>
      </c>
      <c r="U27" s="444" t="s">
        <v>409</v>
      </c>
    </row>
    <row r="28" spans="2:21" ht="13.5" customHeight="1">
      <c r="B28" s="144"/>
      <c r="C28" s="140"/>
      <c r="D28" s="123"/>
      <c r="E28" s="210"/>
      <c r="F28" s="121"/>
      <c r="G28" s="534"/>
      <c r="H28" s="535"/>
      <c r="I28" s="536"/>
      <c r="J28" s="534"/>
      <c r="K28" s="535"/>
      <c r="L28" s="536"/>
      <c r="M28" s="534"/>
      <c r="N28" s="535"/>
      <c r="O28" s="536"/>
      <c r="P28" s="534"/>
      <c r="Q28" s="535"/>
      <c r="R28" s="536"/>
      <c r="S28" s="16"/>
      <c r="T28" s="70">
        <f t="shared" si="1"/>
        <v>0</v>
      </c>
      <c r="U28" s="15"/>
    </row>
    <row r="29" spans="2:21" ht="13.5" customHeight="1">
      <c r="B29" s="144"/>
      <c r="C29" s="140"/>
      <c r="D29" s="123"/>
      <c r="E29" s="211"/>
      <c r="F29" s="121"/>
      <c r="G29" s="534"/>
      <c r="H29" s="535"/>
      <c r="I29" s="536"/>
      <c r="J29" s="534"/>
      <c r="K29" s="535"/>
      <c r="L29" s="536"/>
      <c r="M29" s="534"/>
      <c r="N29" s="535"/>
      <c r="O29" s="536"/>
      <c r="P29" s="534"/>
      <c r="Q29" s="535"/>
      <c r="R29" s="536"/>
      <c r="S29" s="16"/>
      <c r="T29" s="70">
        <f t="shared" si="1"/>
        <v>0</v>
      </c>
      <c r="U29" s="15"/>
    </row>
    <row r="30" spans="2:21" ht="13.5" customHeight="1">
      <c r="B30" s="144"/>
      <c r="C30" s="140"/>
      <c r="D30" s="123"/>
      <c r="E30" s="126" t="s">
        <v>186</v>
      </c>
      <c r="F30" s="121"/>
      <c r="G30" s="540">
        <f>SUM(G31:I37)</f>
        <v>0.5</v>
      </c>
      <c r="H30" s="541"/>
      <c r="I30" s="542"/>
      <c r="J30" s="540">
        <f>SUM(J31:L37)</f>
        <v>0.2</v>
      </c>
      <c r="K30" s="541"/>
      <c r="L30" s="542"/>
      <c r="M30" s="540">
        <f>SUM(M31:O37)</f>
        <v>0.30000000000000004</v>
      </c>
      <c r="N30" s="541"/>
      <c r="O30" s="542"/>
      <c r="P30" s="540">
        <f>SUM(P31:R37)</f>
        <v>1.5</v>
      </c>
      <c r="Q30" s="541"/>
      <c r="R30" s="542"/>
      <c r="S30" s="127"/>
      <c r="T30" s="128">
        <f>SUM(T31:T37)</f>
        <v>1970000</v>
      </c>
      <c r="U30" s="129"/>
    </row>
    <row r="31" spans="2:21" ht="13.5" customHeight="1">
      <c r="B31" s="144"/>
      <c r="C31" s="140"/>
      <c r="D31" s="123"/>
      <c r="E31" s="209" t="s">
        <v>272</v>
      </c>
      <c r="F31" s="124" t="s">
        <v>0</v>
      </c>
      <c r="G31" s="534">
        <v>0.1</v>
      </c>
      <c r="H31" s="535"/>
      <c r="I31" s="536"/>
      <c r="J31" s="534"/>
      <c r="K31" s="535"/>
      <c r="L31" s="536"/>
      <c r="M31" s="534">
        <v>0.1</v>
      </c>
      <c r="N31" s="535"/>
      <c r="O31" s="536"/>
      <c r="P31" s="534">
        <v>0.3</v>
      </c>
      <c r="Q31" s="535"/>
      <c r="R31" s="536"/>
      <c r="S31" s="16"/>
      <c r="T31" s="70">
        <f aca="true" t="shared" si="2" ref="T31:T37">$H$6*G31+$K$6*J31+$N$6*M31+$Q$6*P31</f>
        <v>390000</v>
      </c>
      <c r="U31" s="15"/>
    </row>
    <row r="32" spans="2:21" ht="13.5" customHeight="1">
      <c r="B32" s="144"/>
      <c r="C32" s="140"/>
      <c r="D32" s="123"/>
      <c r="E32" s="209" t="s">
        <v>273</v>
      </c>
      <c r="F32" s="124" t="s">
        <v>209</v>
      </c>
      <c r="G32" s="534">
        <v>0.1</v>
      </c>
      <c r="H32" s="535"/>
      <c r="I32" s="536"/>
      <c r="J32" s="534"/>
      <c r="K32" s="535"/>
      <c r="L32" s="536"/>
      <c r="M32" s="534">
        <v>0.1</v>
      </c>
      <c r="N32" s="535"/>
      <c r="O32" s="536"/>
      <c r="P32" s="534">
        <v>0.3</v>
      </c>
      <c r="Q32" s="535"/>
      <c r="R32" s="536"/>
      <c r="S32" s="16"/>
      <c r="T32" s="70">
        <f t="shared" si="2"/>
        <v>390000</v>
      </c>
      <c r="U32" s="15"/>
    </row>
    <row r="33" spans="2:21" ht="13.5" customHeight="1">
      <c r="B33" s="144"/>
      <c r="C33" s="140"/>
      <c r="D33" s="123"/>
      <c r="E33" s="209" t="s">
        <v>274</v>
      </c>
      <c r="F33" s="124" t="s">
        <v>12</v>
      </c>
      <c r="G33" s="534">
        <v>0.1</v>
      </c>
      <c r="H33" s="535"/>
      <c r="I33" s="536"/>
      <c r="J33" s="534"/>
      <c r="K33" s="535"/>
      <c r="L33" s="536"/>
      <c r="M33" s="534">
        <v>0.1</v>
      </c>
      <c r="N33" s="535"/>
      <c r="O33" s="536"/>
      <c r="P33" s="534">
        <v>0.3</v>
      </c>
      <c r="Q33" s="535"/>
      <c r="R33" s="536"/>
      <c r="S33" s="16"/>
      <c r="T33" s="70">
        <f t="shared" si="2"/>
        <v>390000</v>
      </c>
      <c r="U33" s="15"/>
    </row>
    <row r="34" spans="2:21" ht="13.5" customHeight="1">
      <c r="B34" s="144"/>
      <c r="C34" s="140"/>
      <c r="D34" s="123"/>
      <c r="E34" s="209" t="s">
        <v>275</v>
      </c>
      <c r="F34" s="124" t="s">
        <v>210</v>
      </c>
      <c r="G34" s="534">
        <v>0.1</v>
      </c>
      <c r="H34" s="535"/>
      <c r="I34" s="536"/>
      <c r="J34" s="534">
        <v>0.1</v>
      </c>
      <c r="K34" s="535"/>
      <c r="L34" s="536"/>
      <c r="M34" s="534"/>
      <c r="N34" s="535"/>
      <c r="O34" s="536"/>
      <c r="P34" s="534">
        <v>0.3</v>
      </c>
      <c r="Q34" s="535"/>
      <c r="R34" s="536"/>
      <c r="S34" s="16"/>
      <c r="T34" s="70">
        <f t="shared" si="2"/>
        <v>400000</v>
      </c>
      <c r="U34" s="15"/>
    </row>
    <row r="35" spans="2:21" ht="13.5" customHeight="1">
      <c r="B35" s="144"/>
      <c r="C35" s="140"/>
      <c r="D35" s="123"/>
      <c r="E35" s="209" t="s">
        <v>276</v>
      </c>
      <c r="F35" s="124" t="s">
        <v>211</v>
      </c>
      <c r="G35" s="534">
        <v>0.1</v>
      </c>
      <c r="H35" s="535"/>
      <c r="I35" s="536"/>
      <c r="J35" s="534">
        <v>0.1</v>
      </c>
      <c r="K35" s="535"/>
      <c r="L35" s="536"/>
      <c r="M35" s="534"/>
      <c r="N35" s="535"/>
      <c r="O35" s="536"/>
      <c r="P35" s="534">
        <v>0.3</v>
      </c>
      <c r="Q35" s="535"/>
      <c r="R35" s="536"/>
      <c r="S35" s="16"/>
      <c r="T35" s="70">
        <f t="shared" si="2"/>
        <v>400000</v>
      </c>
      <c r="U35" s="15"/>
    </row>
    <row r="36" spans="2:21" ht="13.5" customHeight="1">
      <c r="B36" s="144"/>
      <c r="C36" s="140"/>
      <c r="D36" s="123"/>
      <c r="E36" s="210"/>
      <c r="F36" s="124"/>
      <c r="G36" s="534"/>
      <c r="H36" s="535"/>
      <c r="I36" s="536"/>
      <c r="J36" s="534"/>
      <c r="K36" s="535"/>
      <c r="L36" s="536"/>
      <c r="M36" s="534"/>
      <c r="N36" s="535"/>
      <c r="O36" s="536"/>
      <c r="P36" s="534"/>
      <c r="Q36" s="535"/>
      <c r="R36" s="536"/>
      <c r="S36" s="16"/>
      <c r="T36" s="70">
        <f t="shared" si="2"/>
        <v>0</v>
      </c>
      <c r="U36" s="15"/>
    </row>
    <row r="37" spans="2:21" ht="13.5" customHeight="1">
      <c r="B37" s="144"/>
      <c r="C37" s="140"/>
      <c r="D37" s="123"/>
      <c r="E37" s="211"/>
      <c r="F37" s="121"/>
      <c r="G37" s="534"/>
      <c r="H37" s="535"/>
      <c r="I37" s="536"/>
      <c r="J37" s="534"/>
      <c r="K37" s="535"/>
      <c r="L37" s="536"/>
      <c r="M37" s="534"/>
      <c r="N37" s="535"/>
      <c r="O37" s="536"/>
      <c r="P37" s="534"/>
      <c r="Q37" s="535"/>
      <c r="R37" s="536"/>
      <c r="S37" s="16"/>
      <c r="T37" s="70">
        <f t="shared" si="2"/>
        <v>0</v>
      </c>
      <c r="U37" s="15"/>
    </row>
    <row r="38" spans="2:21" ht="13.5" customHeight="1">
      <c r="B38" s="144"/>
      <c r="C38" s="140"/>
      <c r="D38" s="123"/>
      <c r="E38" s="126" t="s">
        <v>187</v>
      </c>
      <c r="F38" s="121"/>
      <c r="G38" s="540">
        <f>SUM(G39:I48)</f>
        <v>0.7999999999999999</v>
      </c>
      <c r="H38" s="541"/>
      <c r="I38" s="542"/>
      <c r="J38" s="540">
        <f>SUM(J39:L48)</f>
        <v>0.5</v>
      </c>
      <c r="K38" s="541"/>
      <c r="L38" s="542"/>
      <c r="M38" s="540">
        <f>SUM(M39:O48)</f>
        <v>0.30000000000000004</v>
      </c>
      <c r="N38" s="541"/>
      <c r="O38" s="542"/>
      <c r="P38" s="540">
        <f>SUM(P39:R48)</f>
        <v>2.4</v>
      </c>
      <c r="Q38" s="541"/>
      <c r="R38" s="542"/>
      <c r="S38" s="127"/>
      <c r="T38" s="128">
        <f>SUM(T39:T48)</f>
        <v>3170000</v>
      </c>
      <c r="U38" s="129"/>
    </row>
    <row r="39" spans="2:21" ht="13.5" customHeight="1">
      <c r="B39" s="144"/>
      <c r="C39" s="140"/>
      <c r="D39" s="123"/>
      <c r="E39" s="209" t="s">
        <v>277</v>
      </c>
      <c r="F39" s="124" t="s">
        <v>201</v>
      </c>
      <c r="G39" s="534">
        <v>0.1</v>
      </c>
      <c r="H39" s="535"/>
      <c r="I39" s="536"/>
      <c r="J39" s="534"/>
      <c r="K39" s="535"/>
      <c r="L39" s="536"/>
      <c r="M39" s="534">
        <v>0.1</v>
      </c>
      <c r="N39" s="535"/>
      <c r="O39" s="536"/>
      <c r="P39" s="534">
        <v>0.3</v>
      </c>
      <c r="Q39" s="535"/>
      <c r="R39" s="536"/>
      <c r="S39" s="16"/>
      <c r="T39" s="70">
        <f aca="true" t="shared" si="3" ref="T39:T48">$H$6*G39+$K$6*J39+$N$6*M39+$Q$6*P39</f>
        <v>390000</v>
      </c>
      <c r="U39" s="15"/>
    </row>
    <row r="40" spans="2:21" ht="13.5" customHeight="1">
      <c r="B40" s="144"/>
      <c r="C40" s="140"/>
      <c r="D40" s="123"/>
      <c r="E40" s="209" t="s">
        <v>278</v>
      </c>
      <c r="F40" s="124" t="s">
        <v>202</v>
      </c>
      <c r="G40" s="534">
        <v>0.1</v>
      </c>
      <c r="H40" s="535"/>
      <c r="I40" s="536"/>
      <c r="J40" s="534"/>
      <c r="K40" s="535"/>
      <c r="L40" s="536"/>
      <c r="M40" s="534">
        <v>0.1</v>
      </c>
      <c r="N40" s="535"/>
      <c r="O40" s="536"/>
      <c r="P40" s="534">
        <v>0.3</v>
      </c>
      <c r="Q40" s="535"/>
      <c r="R40" s="536"/>
      <c r="S40" s="16"/>
      <c r="T40" s="70">
        <f t="shared" si="3"/>
        <v>390000</v>
      </c>
      <c r="U40" s="15"/>
    </row>
    <row r="41" spans="2:21" ht="13.5" customHeight="1">
      <c r="B41" s="144"/>
      <c r="C41" s="140"/>
      <c r="D41" s="123"/>
      <c r="E41" s="209" t="s">
        <v>279</v>
      </c>
      <c r="F41" s="124" t="s">
        <v>203</v>
      </c>
      <c r="G41" s="534">
        <v>0.1</v>
      </c>
      <c r="H41" s="535"/>
      <c r="I41" s="536"/>
      <c r="J41" s="534"/>
      <c r="K41" s="535"/>
      <c r="L41" s="536"/>
      <c r="M41" s="534">
        <v>0.1</v>
      </c>
      <c r="N41" s="535"/>
      <c r="O41" s="536"/>
      <c r="P41" s="534">
        <v>0.3</v>
      </c>
      <c r="Q41" s="535"/>
      <c r="R41" s="536"/>
      <c r="S41" s="16"/>
      <c r="T41" s="70">
        <f t="shared" si="3"/>
        <v>390000</v>
      </c>
      <c r="U41" s="15"/>
    </row>
    <row r="42" spans="2:21" ht="13.5" customHeight="1">
      <c r="B42" s="144"/>
      <c r="C42" s="140"/>
      <c r="D42" s="123"/>
      <c r="E42" s="209" t="s">
        <v>280</v>
      </c>
      <c r="F42" s="124" t="s">
        <v>204</v>
      </c>
      <c r="G42" s="534">
        <v>0.1</v>
      </c>
      <c r="H42" s="535"/>
      <c r="I42" s="536"/>
      <c r="J42" s="534">
        <v>0.1</v>
      </c>
      <c r="K42" s="535"/>
      <c r="L42" s="536"/>
      <c r="M42" s="534"/>
      <c r="N42" s="535"/>
      <c r="O42" s="536"/>
      <c r="P42" s="534">
        <v>0.3</v>
      </c>
      <c r="Q42" s="535"/>
      <c r="R42" s="536"/>
      <c r="S42" s="16"/>
      <c r="T42" s="70">
        <f t="shared" si="3"/>
        <v>400000</v>
      </c>
      <c r="U42" s="15"/>
    </row>
    <row r="43" spans="2:21" ht="13.5" customHeight="1">
      <c r="B43" s="144"/>
      <c r="C43" s="140"/>
      <c r="D43" s="123"/>
      <c r="E43" s="209" t="s">
        <v>281</v>
      </c>
      <c r="F43" s="124" t="s">
        <v>205</v>
      </c>
      <c r="G43" s="534">
        <v>0.1</v>
      </c>
      <c r="H43" s="535"/>
      <c r="I43" s="536"/>
      <c r="J43" s="534">
        <v>0.1</v>
      </c>
      <c r="K43" s="535"/>
      <c r="L43" s="536"/>
      <c r="M43" s="534"/>
      <c r="N43" s="535"/>
      <c r="O43" s="536"/>
      <c r="P43" s="534">
        <v>0.3</v>
      </c>
      <c r="Q43" s="535"/>
      <c r="R43" s="536"/>
      <c r="S43" s="16"/>
      <c r="T43" s="70">
        <f t="shared" si="3"/>
        <v>400000</v>
      </c>
      <c r="U43" s="15"/>
    </row>
    <row r="44" spans="2:21" ht="13.5" customHeight="1">
      <c r="B44" s="144"/>
      <c r="C44" s="140"/>
      <c r="D44" s="123"/>
      <c r="E44" s="209" t="s">
        <v>282</v>
      </c>
      <c r="F44" s="121" t="s">
        <v>206</v>
      </c>
      <c r="G44" s="534">
        <v>0.1</v>
      </c>
      <c r="H44" s="535"/>
      <c r="I44" s="536"/>
      <c r="J44" s="534">
        <v>0.1</v>
      </c>
      <c r="K44" s="535"/>
      <c r="L44" s="536"/>
      <c r="M44" s="534"/>
      <c r="N44" s="535"/>
      <c r="O44" s="536"/>
      <c r="P44" s="534">
        <v>0.3</v>
      </c>
      <c r="Q44" s="535"/>
      <c r="R44" s="536"/>
      <c r="S44" s="16"/>
      <c r="T44" s="70">
        <f t="shared" si="3"/>
        <v>400000</v>
      </c>
      <c r="U44" s="15"/>
    </row>
    <row r="45" spans="2:21" ht="13.5" customHeight="1">
      <c r="B45" s="144"/>
      <c r="C45" s="140"/>
      <c r="D45" s="123"/>
      <c r="E45" s="209" t="s">
        <v>283</v>
      </c>
      <c r="F45" s="121" t="s">
        <v>207</v>
      </c>
      <c r="G45" s="534">
        <v>0.1</v>
      </c>
      <c r="H45" s="535"/>
      <c r="I45" s="536"/>
      <c r="J45" s="534">
        <v>0.1</v>
      </c>
      <c r="K45" s="535"/>
      <c r="L45" s="536"/>
      <c r="M45" s="534"/>
      <c r="N45" s="535"/>
      <c r="O45" s="536"/>
      <c r="P45" s="534">
        <v>0.3</v>
      </c>
      <c r="Q45" s="535"/>
      <c r="R45" s="536"/>
      <c r="S45" s="16"/>
      <c r="T45" s="70">
        <f t="shared" si="3"/>
        <v>400000</v>
      </c>
      <c r="U45" s="15"/>
    </row>
    <row r="46" spans="2:21" ht="13.5" customHeight="1">
      <c r="B46" s="144"/>
      <c r="C46" s="140"/>
      <c r="D46" s="123"/>
      <c r="E46" s="209" t="s">
        <v>284</v>
      </c>
      <c r="F46" s="121" t="s">
        <v>208</v>
      </c>
      <c r="G46" s="534">
        <v>0.1</v>
      </c>
      <c r="H46" s="535"/>
      <c r="I46" s="536"/>
      <c r="J46" s="534">
        <v>0.1</v>
      </c>
      <c r="K46" s="535"/>
      <c r="L46" s="536"/>
      <c r="M46" s="534"/>
      <c r="N46" s="535"/>
      <c r="O46" s="536"/>
      <c r="P46" s="534">
        <v>0.3</v>
      </c>
      <c r="Q46" s="535"/>
      <c r="R46" s="536"/>
      <c r="S46" s="16"/>
      <c r="T46" s="70">
        <f t="shared" si="3"/>
        <v>400000</v>
      </c>
      <c r="U46" s="444" t="s">
        <v>409</v>
      </c>
    </row>
    <row r="47" spans="2:21" ht="13.5" customHeight="1">
      <c r="B47" s="144"/>
      <c r="C47" s="140"/>
      <c r="D47" s="123"/>
      <c r="E47" s="210"/>
      <c r="F47" s="124"/>
      <c r="G47" s="534"/>
      <c r="H47" s="535"/>
      <c r="I47" s="536"/>
      <c r="J47" s="534"/>
      <c r="K47" s="535"/>
      <c r="L47" s="536"/>
      <c r="M47" s="534"/>
      <c r="N47" s="535"/>
      <c r="O47" s="536"/>
      <c r="P47" s="534"/>
      <c r="Q47" s="535"/>
      <c r="R47" s="536"/>
      <c r="S47" s="16"/>
      <c r="T47" s="70">
        <f t="shared" si="3"/>
        <v>0</v>
      </c>
      <c r="U47" s="15"/>
    </row>
    <row r="48" spans="2:21" ht="13.5" customHeight="1">
      <c r="B48" s="144"/>
      <c r="C48" s="140"/>
      <c r="D48" s="123"/>
      <c r="E48" s="211"/>
      <c r="F48" s="121"/>
      <c r="G48" s="534"/>
      <c r="H48" s="535"/>
      <c r="I48" s="536"/>
      <c r="J48" s="534"/>
      <c r="K48" s="535"/>
      <c r="L48" s="536"/>
      <c r="M48" s="534"/>
      <c r="N48" s="535"/>
      <c r="O48" s="536"/>
      <c r="P48" s="534"/>
      <c r="Q48" s="535"/>
      <c r="R48" s="536"/>
      <c r="S48" s="16"/>
      <c r="T48" s="70">
        <f t="shared" si="3"/>
        <v>0</v>
      </c>
      <c r="U48" s="15"/>
    </row>
    <row r="49" spans="2:21" ht="13.5" customHeight="1">
      <c r="B49" s="144"/>
      <c r="C49" s="140"/>
      <c r="D49" s="123"/>
      <c r="E49" s="126" t="s">
        <v>188</v>
      </c>
      <c r="F49" s="121"/>
      <c r="G49" s="540">
        <f>SUM(G50:I54)</f>
        <v>0.30000000000000004</v>
      </c>
      <c r="H49" s="541"/>
      <c r="I49" s="542"/>
      <c r="J49" s="540">
        <f>SUM(J50:L54)</f>
        <v>0</v>
      </c>
      <c r="K49" s="541"/>
      <c r="L49" s="542"/>
      <c r="M49" s="540">
        <f>SUM(M50:O54)</f>
        <v>0.30000000000000004</v>
      </c>
      <c r="N49" s="541"/>
      <c r="O49" s="542"/>
      <c r="P49" s="540">
        <f>SUM(P50:R54)</f>
        <v>0.8999999999999999</v>
      </c>
      <c r="Q49" s="541"/>
      <c r="R49" s="542"/>
      <c r="S49" s="127"/>
      <c r="T49" s="128">
        <f>SUM(T50:T54)</f>
        <v>1170000</v>
      </c>
      <c r="U49" s="129"/>
    </row>
    <row r="50" spans="2:21" ht="13.5" customHeight="1">
      <c r="B50" s="144"/>
      <c r="C50" s="140"/>
      <c r="D50" s="123"/>
      <c r="E50" s="209" t="s">
        <v>285</v>
      </c>
      <c r="F50" s="124" t="s">
        <v>212</v>
      </c>
      <c r="G50" s="534">
        <v>0.1</v>
      </c>
      <c r="H50" s="535"/>
      <c r="I50" s="536"/>
      <c r="J50" s="534"/>
      <c r="K50" s="535"/>
      <c r="L50" s="536"/>
      <c r="M50" s="534">
        <v>0.1</v>
      </c>
      <c r="N50" s="535"/>
      <c r="O50" s="536"/>
      <c r="P50" s="534">
        <v>0.3</v>
      </c>
      <c r="Q50" s="535"/>
      <c r="R50" s="536"/>
      <c r="S50" s="16"/>
      <c r="T50" s="70">
        <f>$H$6*G50+$K$6*J50+$N$6*M50+$Q$6*P50</f>
        <v>390000</v>
      </c>
      <c r="U50" s="15"/>
    </row>
    <row r="51" spans="2:21" ht="13.5" customHeight="1">
      <c r="B51" s="144"/>
      <c r="C51" s="140"/>
      <c r="D51" s="123"/>
      <c r="E51" s="209" t="s">
        <v>286</v>
      </c>
      <c r="F51" s="124" t="s">
        <v>213</v>
      </c>
      <c r="G51" s="534">
        <v>0.1</v>
      </c>
      <c r="H51" s="535"/>
      <c r="I51" s="536"/>
      <c r="J51" s="534"/>
      <c r="K51" s="535"/>
      <c r="L51" s="536"/>
      <c r="M51" s="534">
        <v>0.1</v>
      </c>
      <c r="N51" s="535"/>
      <c r="O51" s="536"/>
      <c r="P51" s="534">
        <v>0.3</v>
      </c>
      <c r="Q51" s="535"/>
      <c r="R51" s="536"/>
      <c r="S51" s="16"/>
      <c r="T51" s="70">
        <f>$H$6*G51+$K$6*J51+$N$6*M51+$Q$6*P51</f>
        <v>390000</v>
      </c>
      <c r="U51" s="15"/>
    </row>
    <row r="52" spans="2:21" ht="13.5" customHeight="1">
      <c r="B52" s="144"/>
      <c r="C52" s="140"/>
      <c r="D52" s="123"/>
      <c r="E52" s="209" t="s">
        <v>287</v>
      </c>
      <c r="F52" s="124" t="s">
        <v>214</v>
      </c>
      <c r="G52" s="534">
        <v>0.1</v>
      </c>
      <c r="H52" s="535"/>
      <c r="I52" s="536"/>
      <c r="J52" s="534"/>
      <c r="K52" s="535"/>
      <c r="L52" s="536"/>
      <c r="M52" s="534">
        <v>0.1</v>
      </c>
      <c r="N52" s="535"/>
      <c r="O52" s="536"/>
      <c r="P52" s="534">
        <v>0.3</v>
      </c>
      <c r="Q52" s="535"/>
      <c r="R52" s="536"/>
      <c r="S52" s="16"/>
      <c r="T52" s="70">
        <f>$H$6*G52+$K$6*J52+$N$6*M52+$Q$6*P52</f>
        <v>390000</v>
      </c>
      <c r="U52" s="444" t="s">
        <v>409</v>
      </c>
    </row>
    <row r="53" spans="2:21" ht="13.5" customHeight="1">
      <c r="B53" s="144"/>
      <c r="C53" s="140"/>
      <c r="D53" s="123"/>
      <c r="E53" s="210"/>
      <c r="F53" s="124"/>
      <c r="G53" s="534"/>
      <c r="H53" s="535"/>
      <c r="I53" s="536"/>
      <c r="J53" s="534"/>
      <c r="K53" s="535"/>
      <c r="L53" s="536"/>
      <c r="M53" s="534"/>
      <c r="N53" s="535"/>
      <c r="O53" s="536"/>
      <c r="P53" s="534"/>
      <c r="Q53" s="535"/>
      <c r="R53" s="536"/>
      <c r="S53" s="16"/>
      <c r="T53" s="70">
        <f>$H$6*G53+$K$6*J53+$N$6*M53+$Q$6*P53</f>
        <v>0</v>
      </c>
      <c r="U53" s="15"/>
    </row>
    <row r="54" spans="2:21" ht="13.5" customHeight="1">
      <c r="B54" s="144"/>
      <c r="C54" s="140"/>
      <c r="D54" s="123"/>
      <c r="E54" s="211"/>
      <c r="F54" s="121"/>
      <c r="G54" s="534"/>
      <c r="H54" s="535"/>
      <c r="I54" s="536"/>
      <c r="J54" s="534"/>
      <c r="K54" s="535"/>
      <c r="L54" s="536"/>
      <c r="M54" s="534"/>
      <c r="N54" s="535"/>
      <c r="O54" s="536"/>
      <c r="P54" s="534"/>
      <c r="Q54" s="535"/>
      <c r="R54" s="536"/>
      <c r="S54" s="16"/>
      <c r="T54" s="70">
        <f>$H$6*G54+$K$6*J54+$N$6*M54+$Q$6*P54</f>
        <v>0</v>
      </c>
      <c r="U54" s="15"/>
    </row>
    <row r="55" spans="2:21" ht="13.5" customHeight="1">
      <c r="B55" s="144"/>
      <c r="C55" s="140"/>
      <c r="D55" s="123"/>
      <c r="E55" s="126" t="s">
        <v>189</v>
      </c>
      <c r="F55" s="121"/>
      <c r="G55" s="540">
        <f>SUM(G56:I61)</f>
        <v>0.30000000000000004</v>
      </c>
      <c r="H55" s="541"/>
      <c r="I55" s="542"/>
      <c r="J55" s="540">
        <f>SUM(J56:L61)</f>
        <v>0.1</v>
      </c>
      <c r="K55" s="541"/>
      <c r="L55" s="542"/>
      <c r="M55" s="540">
        <f>SUM(M56:O61)</f>
        <v>0.30000000000000004</v>
      </c>
      <c r="N55" s="541"/>
      <c r="O55" s="542"/>
      <c r="P55" s="540">
        <f>SUM(P56:R61)</f>
        <v>0.8999999999999999</v>
      </c>
      <c r="Q55" s="541"/>
      <c r="R55" s="542"/>
      <c r="S55" s="127"/>
      <c r="T55" s="128">
        <f>SUM(T56:T61)</f>
        <v>1260000</v>
      </c>
      <c r="U55" s="129"/>
    </row>
    <row r="56" spans="2:21" ht="13.5" customHeight="1">
      <c r="B56" s="144"/>
      <c r="C56" s="140"/>
      <c r="D56" s="123"/>
      <c r="E56" s="209" t="s">
        <v>288</v>
      </c>
      <c r="F56" s="124" t="s">
        <v>215</v>
      </c>
      <c r="G56" s="534">
        <v>0.1</v>
      </c>
      <c r="H56" s="535"/>
      <c r="I56" s="536"/>
      <c r="J56" s="534">
        <v>0.1</v>
      </c>
      <c r="K56" s="535"/>
      <c r="L56" s="536"/>
      <c r="M56" s="534">
        <v>0.1</v>
      </c>
      <c r="N56" s="535"/>
      <c r="O56" s="536"/>
      <c r="P56" s="534">
        <v>0.3</v>
      </c>
      <c r="Q56" s="535"/>
      <c r="R56" s="536"/>
      <c r="S56" s="16"/>
      <c r="T56" s="70">
        <f aca="true" t="shared" si="4" ref="T56:T61">$H$6*G56+$K$6*J56+$N$6*M56+$Q$6*P56</f>
        <v>480000</v>
      </c>
      <c r="U56" s="15"/>
    </row>
    <row r="57" spans="2:21" ht="13.5" customHeight="1">
      <c r="B57" s="144"/>
      <c r="C57" s="140"/>
      <c r="D57" s="123"/>
      <c r="E57" s="209" t="s">
        <v>289</v>
      </c>
      <c r="F57" s="124" t="s">
        <v>216</v>
      </c>
      <c r="G57" s="534">
        <v>0.1</v>
      </c>
      <c r="H57" s="535"/>
      <c r="I57" s="536"/>
      <c r="J57" s="534"/>
      <c r="K57" s="535"/>
      <c r="L57" s="536"/>
      <c r="M57" s="534">
        <v>0.1</v>
      </c>
      <c r="N57" s="535"/>
      <c r="O57" s="536"/>
      <c r="P57" s="534">
        <v>0.3</v>
      </c>
      <c r="Q57" s="535"/>
      <c r="R57" s="536"/>
      <c r="S57" s="16"/>
      <c r="T57" s="70">
        <f t="shared" si="4"/>
        <v>390000</v>
      </c>
      <c r="U57" s="15"/>
    </row>
    <row r="58" spans="2:21" ht="13.5" customHeight="1">
      <c r="B58" s="144"/>
      <c r="C58" s="140"/>
      <c r="D58" s="123"/>
      <c r="E58" s="209" t="s">
        <v>290</v>
      </c>
      <c r="F58" s="124" t="s">
        <v>217</v>
      </c>
      <c r="G58" s="534">
        <v>0.1</v>
      </c>
      <c r="H58" s="535"/>
      <c r="I58" s="536"/>
      <c r="J58" s="534"/>
      <c r="K58" s="535"/>
      <c r="L58" s="536"/>
      <c r="M58" s="534">
        <v>0.1</v>
      </c>
      <c r="N58" s="535"/>
      <c r="O58" s="536"/>
      <c r="P58" s="534">
        <v>0.3</v>
      </c>
      <c r="Q58" s="535"/>
      <c r="R58" s="536"/>
      <c r="S58" s="16"/>
      <c r="T58" s="70">
        <f t="shared" si="4"/>
        <v>390000</v>
      </c>
      <c r="U58" s="15"/>
    </row>
    <row r="59" spans="2:21" ht="13.5" customHeight="1">
      <c r="B59" s="144"/>
      <c r="C59" s="140"/>
      <c r="D59" s="123"/>
      <c r="E59" s="209" t="s">
        <v>291</v>
      </c>
      <c r="F59" s="124" t="s">
        <v>218</v>
      </c>
      <c r="G59" s="534"/>
      <c r="H59" s="535"/>
      <c r="I59" s="536"/>
      <c r="J59" s="534"/>
      <c r="K59" s="535"/>
      <c r="L59" s="536"/>
      <c r="M59" s="534"/>
      <c r="N59" s="535"/>
      <c r="O59" s="536"/>
      <c r="P59" s="534"/>
      <c r="Q59" s="535"/>
      <c r="R59" s="536"/>
      <c r="S59" s="16"/>
      <c r="T59" s="70">
        <f t="shared" si="4"/>
        <v>0</v>
      </c>
      <c r="U59" s="15"/>
    </row>
    <row r="60" spans="2:21" ht="13.5" customHeight="1">
      <c r="B60" s="144"/>
      <c r="C60" s="140"/>
      <c r="D60" s="123"/>
      <c r="E60" s="210"/>
      <c r="F60" s="124"/>
      <c r="G60" s="534"/>
      <c r="H60" s="535"/>
      <c r="I60" s="536"/>
      <c r="J60" s="534"/>
      <c r="K60" s="535"/>
      <c r="L60" s="536"/>
      <c r="M60" s="534"/>
      <c r="N60" s="535"/>
      <c r="O60" s="536"/>
      <c r="P60" s="534"/>
      <c r="Q60" s="535"/>
      <c r="R60" s="536"/>
      <c r="S60" s="16"/>
      <c r="T60" s="70">
        <f t="shared" si="4"/>
        <v>0</v>
      </c>
      <c r="U60" s="15"/>
    </row>
    <row r="61" spans="2:21" ht="13.5" customHeight="1">
      <c r="B61" s="144"/>
      <c r="C61" s="140"/>
      <c r="D61" s="123"/>
      <c r="E61" s="211"/>
      <c r="F61" s="121"/>
      <c r="G61" s="534"/>
      <c r="H61" s="535"/>
      <c r="I61" s="536"/>
      <c r="J61" s="534"/>
      <c r="K61" s="535"/>
      <c r="L61" s="536"/>
      <c r="M61" s="534"/>
      <c r="N61" s="535"/>
      <c r="O61" s="536"/>
      <c r="P61" s="534"/>
      <c r="Q61" s="535"/>
      <c r="R61" s="536"/>
      <c r="S61" s="16"/>
      <c r="T61" s="70">
        <f t="shared" si="4"/>
        <v>0</v>
      </c>
      <c r="U61" s="15"/>
    </row>
    <row r="62" spans="2:21" ht="13.5" customHeight="1">
      <c r="B62" s="144"/>
      <c r="C62" s="140"/>
      <c r="D62" s="123"/>
      <c r="E62" s="126" t="s">
        <v>190</v>
      </c>
      <c r="F62" s="121"/>
      <c r="G62" s="540">
        <f>SUM(G63:I70)</f>
        <v>0</v>
      </c>
      <c r="H62" s="541"/>
      <c r="I62" s="542"/>
      <c r="J62" s="540">
        <f>SUM(J63:L70)</f>
        <v>0</v>
      </c>
      <c r="K62" s="541"/>
      <c r="L62" s="542"/>
      <c r="M62" s="540">
        <f>SUM(M63:O70)</f>
        <v>0</v>
      </c>
      <c r="N62" s="541"/>
      <c r="O62" s="542"/>
      <c r="P62" s="540">
        <f>SUM(P63:R70)</f>
        <v>0</v>
      </c>
      <c r="Q62" s="541"/>
      <c r="R62" s="542"/>
      <c r="S62" s="127"/>
      <c r="T62" s="128">
        <f>SUM(T63:T70)</f>
        <v>0</v>
      </c>
      <c r="U62" s="129"/>
    </row>
    <row r="63" spans="2:21" ht="13.5" customHeight="1">
      <c r="B63" s="144"/>
      <c r="C63" s="140"/>
      <c r="D63" s="123"/>
      <c r="E63" s="209" t="s">
        <v>292</v>
      </c>
      <c r="F63" s="124" t="s">
        <v>219</v>
      </c>
      <c r="G63" s="534"/>
      <c r="H63" s="535"/>
      <c r="I63" s="536"/>
      <c r="J63" s="534"/>
      <c r="K63" s="535"/>
      <c r="L63" s="536"/>
      <c r="M63" s="534"/>
      <c r="N63" s="535"/>
      <c r="O63" s="536"/>
      <c r="P63" s="534"/>
      <c r="Q63" s="535"/>
      <c r="R63" s="536"/>
      <c r="S63" s="16"/>
      <c r="T63" s="70">
        <f aca="true" t="shared" si="5" ref="T63:T70">$H$6*G63+$K$6*J63+$N$6*M63+$Q$6*P63</f>
        <v>0</v>
      </c>
      <c r="U63" s="15"/>
    </row>
    <row r="64" spans="2:21" ht="13.5" customHeight="1">
      <c r="B64" s="144"/>
      <c r="C64" s="140"/>
      <c r="D64" s="123"/>
      <c r="E64" s="209" t="s">
        <v>293</v>
      </c>
      <c r="F64" s="124" t="s">
        <v>220</v>
      </c>
      <c r="G64" s="534"/>
      <c r="H64" s="535"/>
      <c r="I64" s="536"/>
      <c r="J64" s="534"/>
      <c r="K64" s="535"/>
      <c r="L64" s="536"/>
      <c r="M64" s="534"/>
      <c r="N64" s="535"/>
      <c r="O64" s="536"/>
      <c r="P64" s="534"/>
      <c r="Q64" s="535"/>
      <c r="R64" s="536"/>
      <c r="S64" s="16"/>
      <c r="T64" s="70">
        <f t="shared" si="5"/>
        <v>0</v>
      </c>
      <c r="U64" s="15"/>
    </row>
    <row r="65" spans="2:21" ht="13.5" customHeight="1">
      <c r="B65" s="144"/>
      <c r="C65" s="140"/>
      <c r="D65" s="123"/>
      <c r="E65" s="209" t="s">
        <v>294</v>
      </c>
      <c r="F65" s="124" t="s">
        <v>221</v>
      </c>
      <c r="G65" s="534"/>
      <c r="H65" s="535"/>
      <c r="I65" s="536"/>
      <c r="J65" s="534"/>
      <c r="K65" s="535"/>
      <c r="L65" s="536"/>
      <c r="M65" s="534"/>
      <c r="N65" s="535"/>
      <c r="O65" s="536"/>
      <c r="P65" s="534"/>
      <c r="Q65" s="535"/>
      <c r="R65" s="536"/>
      <c r="S65" s="16"/>
      <c r="T65" s="70">
        <f t="shared" si="5"/>
        <v>0</v>
      </c>
      <c r="U65" s="15"/>
    </row>
    <row r="66" spans="2:21" ht="13.5" customHeight="1">
      <c r="B66" s="144"/>
      <c r="C66" s="140"/>
      <c r="D66" s="123"/>
      <c r="E66" s="209" t="s">
        <v>295</v>
      </c>
      <c r="F66" s="124" t="s">
        <v>222</v>
      </c>
      <c r="G66" s="534"/>
      <c r="H66" s="535"/>
      <c r="I66" s="536"/>
      <c r="J66" s="534"/>
      <c r="K66" s="535"/>
      <c r="L66" s="536"/>
      <c r="M66" s="534"/>
      <c r="N66" s="535"/>
      <c r="O66" s="536"/>
      <c r="P66" s="534"/>
      <c r="Q66" s="535"/>
      <c r="R66" s="536"/>
      <c r="S66" s="16"/>
      <c r="T66" s="70">
        <f t="shared" si="5"/>
        <v>0</v>
      </c>
      <c r="U66" s="15"/>
    </row>
    <row r="67" spans="2:21" ht="13.5" customHeight="1">
      <c r="B67" s="144"/>
      <c r="C67" s="140"/>
      <c r="D67" s="123"/>
      <c r="E67" s="209" t="s">
        <v>296</v>
      </c>
      <c r="F67" s="124" t="s">
        <v>223</v>
      </c>
      <c r="G67" s="534"/>
      <c r="H67" s="535"/>
      <c r="I67" s="536"/>
      <c r="J67" s="534"/>
      <c r="K67" s="535"/>
      <c r="L67" s="536"/>
      <c r="M67" s="534"/>
      <c r="N67" s="535"/>
      <c r="O67" s="536"/>
      <c r="P67" s="534"/>
      <c r="Q67" s="535"/>
      <c r="R67" s="536"/>
      <c r="S67" s="16"/>
      <c r="T67" s="70">
        <f t="shared" si="5"/>
        <v>0</v>
      </c>
      <c r="U67" s="15"/>
    </row>
    <row r="68" spans="2:21" ht="13.5" customHeight="1">
      <c r="B68" s="144"/>
      <c r="C68" s="140"/>
      <c r="D68" s="123"/>
      <c r="E68" s="209" t="s">
        <v>297</v>
      </c>
      <c r="F68" s="121" t="s">
        <v>224</v>
      </c>
      <c r="G68" s="534"/>
      <c r="H68" s="535"/>
      <c r="I68" s="536"/>
      <c r="J68" s="534"/>
      <c r="K68" s="535"/>
      <c r="L68" s="536"/>
      <c r="M68" s="534"/>
      <c r="N68" s="535"/>
      <c r="O68" s="536"/>
      <c r="P68" s="534"/>
      <c r="Q68" s="535"/>
      <c r="R68" s="536"/>
      <c r="S68" s="16"/>
      <c r="T68" s="70">
        <f t="shared" si="5"/>
        <v>0</v>
      </c>
      <c r="U68" s="15"/>
    </row>
    <row r="69" spans="2:21" ht="13.5" customHeight="1">
      <c r="B69" s="144"/>
      <c r="C69" s="140"/>
      <c r="D69" s="123"/>
      <c r="E69" s="210"/>
      <c r="F69" s="124"/>
      <c r="G69" s="534"/>
      <c r="H69" s="535"/>
      <c r="I69" s="536"/>
      <c r="J69" s="534"/>
      <c r="K69" s="535"/>
      <c r="L69" s="536"/>
      <c r="M69" s="534"/>
      <c r="N69" s="535"/>
      <c r="O69" s="536"/>
      <c r="P69" s="534"/>
      <c r="Q69" s="535"/>
      <c r="R69" s="536"/>
      <c r="S69" s="16"/>
      <c r="T69" s="70">
        <f t="shared" si="5"/>
        <v>0</v>
      </c>
      <c r="U69" s="15"/>
    </row>
    <row r="70" spans="2:21" ht="13.5" customHeight="1">
      <c r="B70" s="144"/>
      <c r="C70" s="140"/>
      <c r="D70" s="123"/>
      <c r="E70" s="211"/>
      <c r="F70" s="121"/>
      <c r="G70" s="534"/>
      <c r="H70" s="535"/>
      <c r="I70" s="536"/>
      <c r="J70" s="534"/>
      <c r="K70" s="535"/>
      <c r="L70" s="536"/>
      <c r="M70" s="534"/>
      <c r="N70" s="535"/>
      <c r="O70" s="536"/>
      <c r="P70" s="534"/>
      <c r="Q70" s="535"/>
      <c r="R70" s="536"/>
      <c r="S70" s="16"/>
      <c r="T70" s="70">
        <f t="shared" si="5"/>
        <v>0</v>
      </c>
      <c r="U70" s="15"/>
    </row>
    <row r="71" spans="2:21" ht="13.5" customHeight="1">
      <c r="B71" s="144"/>
      <c r="C71" s="140"/>
      <c r="D71" s="123"/>
      <c r="E71" s="126" t="s">
        <v>191</v>
      </c>
      <c r="F71" s="121"/>
      <c r="G71" s="540">
        <f>SUM(G72:I75)</f>
        <v>0</v>
      </c>
      <c r="H71" s="541"/>
      <c r="I71" s="542"/>
      <c r="J71" s="540">
        <f>SUM(J72:L75)</f>
        <v>0</v>
      </c>
      <c r="K71" s="541"/>
      <c r="L71" s="542"/>
      <c r="M71" s="540">
        <f>SUM(M72:O75)</f>
        <v>0</v>
      </c>
      <c r="N71" s="541"/>
      <c r="O71" s="542"/>
      <c r="P71" s="540">
        <f>SUM(P72:R75)</f>
        <v>0</v>
      </c>
      <c r="Q71" s="541"/>
      <c r="R71" s="542"/>
      <c r="S71" s="127"/>
      <c r="T71" s="128">
        <f>SUM(T72:T75)</f>
        <v>0</v>
      </c>
      <c r="U71" s="129"/>
    </row>
    <row r="72" spans="2:21" ht="13.5" customHeight="1">
      <c r="B72" s="144"/>
      <c r="C72" s="140"/>
      <c r="D72" s="123"/>
      <c r="E72" s="209" t="s">
        <v>298</v>
      </c>
      <c r="F72" s="124" t="s">
        <v>225</v>
      </c>
      <c r="G72" s="534"/>
      <c r="H72" s="535"/>
      <c r="I72" s="536"/>
      <c r="J72" s="534"/>
      <c r="K72" s="535"/>
      <c r="L72" s="536"/>
      <c r="M72" s="534"/>
      <c r="N72" s="535"/>
      <c r="O72" s="536"/>
      <c r="P72" s="534"/>
      <c r="Q72" s="535"/>
      <c r="R72" s="536"/>
      <c r="S72" s="16"/>
      <c r="T72" s="70">
        <f>$H$6*G72+$K$6*J72+$N$6*M72+$Q$6*P72</f>
        <v>0</v>
      </c>
      <c r="U72" s="15"/>
    </row>
    <row r="73" spans="2:21" ht="13.5" customHeight="1">
      <c r="B73" s="144"/>
      <c r="C73" s="140"/>
      <c r="D73" s="123"/>
      <c r="E73" s="209" t="s">
        <v>299</v>
      </c>
      <c r="F73" s="124" t="s">
        <v>226</v>
      </c>
      <c r="G73" s="534"/>
      <c r="H73" s="535"/>
      <c r="I73" s="536"/>
      <c r="J73" s="534"/>
      <c r="K73" s="535"/>
      <c r="L73" s="536"/>
      <c r="M73" s="534"/>
      <c r="N73" s="535"/>
      <c r="O73" s="536"/>
      <c r="P73" s="534"/>
      <c r="Q73" s="535"/>
      <c r="R73" s="536"/>
      <c r="S73" s="16"/>
      <c r="T73" s="70">
        <f>$H$6*G73+$K$6*J73+$N$6*M73+$Q$6*P73</f>
        <v>0</v>
      </c>
      <c r="U73" s="15"/>
    </row>
    <row r="74" spans="2:21" ht="13.5" customHeight="1">
      <c r="B74" s="144"/>
      <c r="C74" s="140"/>
      <c r="D74" s="123"/>
      <c r="E74" s="210"/>
      <c r="F74" s="124"/>
      <c r="G74" s="534"/>
      <c r="H74" s="535"/>
      <c r="I74" s="536"/>
      <c r="J74" s="534"/>
      <c r="K74" s="535"/>
      <c r="L74" s="536"/>
      <c r="M74" s="534"/>
      <c r="N74" s="535"/>
      <c r="O74" s="536"/>
      <c r="P74" s="534"/>
      <c r="Q74" s="535"/>
      <c r="R74" s="536"/>
      <c r="S74" s="16"/>
      <c r="T74" s="70">
        <f>$H$6*G74+$K$6*J74+$N$6*M74+$Q$6*P74</f>
        <v>0</v>
      </c>
      <c r="U74" s="15"/>
    </row>
    <row r="75" spans="2:21" ht="13.5" customHeight="1">
      <c r="B75" s="144"/>
      <c r="C75" s="140"/>
      <c r="D75" s="123"/>
      <c r="E75" s="211"/>
      <c r="F75" s="121"/>
      <c r="G75" s="534"/>
      <c r="H75" s="535"/>
      <c r="I75" s="536"/>
      <c r="J75" s="534"/>
      <c r="K75" s="535"/>
      <c r="L75" s="536"/>
      <c r="M75" s="534"/>
      <c r="N75" s="535"/>
      <c r="O75" s="536"/>
      <c r="P75" s="534"/>
      <c r="Q75" s="535"/>
      <c r="R75" s="536"/>
      <c r="S75" s="16"/>
      <c r="T75" s="70">
        <f>$H$6*G75+$K$6*J75+$N$6*M75+$Q$6*P75</f>
        <v>0</v>
      </c>
      <c r="U75" s="15"/>
    </row>
    <row r="76" spans="2:21" ht="13.5" customHeight="1">
      <c r="B76" s="144"/>
      <c r="C76" s="140"/>
      <c r="D76" s="123"/>
      <c r="E76" s="126" t="s">
        <v>192</v>
      </c>
      <c r="F76" s="121"/>
      <c r="G76" s="540">
        <f>SUM(G77:I83)</f>
        <v>0</v>
      </c>
      <c r="H76" s="541"/>
      <c r="I76" s="542"/>
      <c r="J76" s="540">
        <f>SUM(J77:L83)</f>
        <v>0</v>
      </c>
      <c r="K76" s="541"/>
      <c r="L76" s="542"/>
      <c r="M76" s="540">
        <f>SUM(M77:O83)</f>
        <v>0</v>
      </c>
      <c r="N76" s="541"/>
      <c r="O76" s="542"/>
      <c r="P76" s="540">
        <f>SUM(P77:R83)</f>
        <v>0</v>
      </c>
      <c r="Q76" s="541"/>
      <c r="R76" s="542"/>
      <c r="S76" s="127"/>
      <c r="T76" s="128">
        <f>SUM(T77:T83)</f>
        <v>0</v>
      </c>
      <c r="U76" s="129"/>
    </row>
    <row r="77" spans="2:21" ht="13.5" customHeight="1">
      <c r="B77" s="144"/>
      <c r="C77" s="140"/>
      <c r="D77" s="123"/>
      <c r="E77" s="209" t="s">
        <v>300</v>
      </c>
      <c r="F77" s="124" t="s">
        <v>227</v>
      </c>
      <c r="G77" s="534"/>
      <c r="H77" s="535"/>
      <c r="I77" s="536"/>
      <c r="J77" s="534"/>
      <c r="K77" s="535"/>
      <c r="L77" s="536"/>
      <c r="M77" s="534"/>
      <c r="N77" s="535"/>
      <c r="O77" s="536"/>
      <c r="P77" s="534"/>
      <c r="Q77" s="535"/>
      <c r="R77" s="536"/>
      <c r="S77" s="16"/>
      <c r="T77" s="70">
        <f aca="true" t="shared" si="6" ref="T77:T83">$H$6*G77+$K$6*J77+$N$6*M77+$Q$6*P77</f>
        <v>0</v>
      </c>
      <c r="U77" s="15"/>
    </row>
    <row r="78" spans="2:21" ht="13.5" customHeight="1">
      <c r="B78" s="144"/>
      <c r="C78" s="140"/>
      <c r="D78" s="123"/>
      <c r="E78" s="209" t="s">
        <v>301</v>
      </c>
      <c r="F78" s="124" t="s">
        <v>236</v>
      </c>
      <c r="G78" s="534"/>
      <c r="H78" s="535"/>
      <c r="I78" s="536"/>
      <c r="J78" s="534"/>
      <c r="K78" s="535"/>
      <c r="L78" s="536"/>
      <c r="M78" s="534"/>
      <c r="N78" s="535"/>
      <c r="O78" s="536"/>
      <c r="P78" s="534"/>
      <c r="Q78" s="535"/>
      <c r="R78" s="536"/>
      <c r="S78" s="16"/>
      <c r="T78" s="70">
        <f t="shared" si="6"/>
        <v>0</v>
      </c>
      <c r="U78" s="15"/>
    </row>
    <row r="79" spans="2:21" ht="13.5" customHeight="1">
      <c r="B79" s="144"/>
      <c r="C79" s="140"/>
      <c r="D79" s="123"/>
      <c r="E79" s="209" t="s">
        <v>302</v>
      </c>
      <c r="F79" s="124" t="s">
        <v>232</v>
      </c>
      <c r="G79" s="534"/>
      <c r="H79" s="535"/>
      <c r="I79" s="536"/>
      <c r="J79" s="534"/>
      <c r="K79" s="535"/>
      <c r="L79" s="536"/>
      <c r="M79" s="534"/>
      <c r="N79" s="535"/>
      <c r="O79" s="536"/>
      <c r="P79" s="534"/>
      <c r="Q79" s="535"/>
      <c r="R79" s="536"/>
      <c r="S79" s="16"/>
      <c r="T79" s="70">
        <f>$H$6*G79+$K$6*J79+$N$6*M79+$Q$6*P79</f>
        <v>0</v>
      </c>
      <c r="U79" s="15"/>
    </row>
    <row r="80" spans="2:21" ht="13.5" customHeight="1">
      <c r="B80" s="144"/>
      <c r="C80" s="140"/>
      <c r="D80" s="123"/>
      <c r="E80" s="209" t="s">
        <v>303</v>
      </c>
      <c r="F80" s="124" t="s">
        <v>228</v>
      </c>
      <c r="G80" s="534"/>
      <c r="H80" s="535"/>
      <c r="I80" s="536"/>
      <c r="J80" s="534"/>
      <c r="K80" s="535"/>
      <c r="L80" s="536"/>
      <c r="M80" s="534"/>
      <c r="N80" s="535"/>
      <c r="O80" s="536"/>
      <c r="P80" s="534"/>
      <c r="Q80" s="535"/>
      <c r="R80" s="536"/>
      <c r="S80" s="16"/>
      <c r="T80" s="70">
        <f t="shared" si="6"/>
        <v>0</v>
      </c>
      <c r="U80" s="15"/>
    </row>
    <row r="81" spans="2:21" ht="13.5" customHeight="1">
      <c r="B81" s="144"/>
      <c r="C81" s="140"/>
      <c r="D81" s="123"/>
      <c r="E81" s="209" t="s">
        <v>304</v>
      </c>
      <c r="F81" s="124" t="s">
        <v>229</v>
      </c>
      <c r="G81" s="534"/>
      <c r="H81" s="535"/>
      <c r="I81" s="536"/>
      <c r="J81" s="534"/>
      <c r="K81" s="535"/>
      <c r="L81" s="536"/>
      <c r="M81" s="534"/>
      <c r="N81" s="535"/>
      <c r="O81" s="536"/>
      <c r="P81" s="534"/>
      <c r="Q81" s="535"/>
      <c r="R81" s="536"/>
      <c r="S81" s="16"/>
      <c r="T81" s="70">
        <f t="shared" si="6"/>
        <v>0</v>
      </c>
      <c r="U81" s="15"/>
    </row>
    <row r="82" spans="2:21" ht="13.5" customHeight="1">
      <c r="B82" s="144"/>
      <c r="C82" s="140"/>
      <c r="D82" s="123"/>
      <c r="E82" s="210"/>
      <c r="F82" s="124"/>
      <c r="G82" s="534"/>
      <c r="H82" s="535"/>
      <c r="I82" s="536"/>
      <c r="J82" s="534"/>
      <c r="K82" s="535"/>
      <c r="L82" s="536"/>
      <c r="M82" s="534"/>
      <c r="N82" s="535"/>
      <c r="O82" s="536"/>
      <c r="P82" s="534"/>
      <c r="Q82" s="535"/>
      <c r="R82" s="536"/>
      <c r="S82" s="16"/>
      <c r="T82" s="70">
        <f t="shared" si="6"/>
        <v>0</v>
      </c>
      <c r="U82" s="15"/>
    </row>
    <row r="83" spans="2:21" ht="13.5" customHeight="1">
      <c r="B83" s="144"/>
      <c r="C83" s="140"/>
      <c r="D83" s="123"/>
      <c r="E83" s="211"/>
      <c r="F83" s="121"/>
      <c r="G83" s="534"/>
      <c r="H83" s="535"/>
      <c r="I83" s="536"/>
      <c r="J83" s="534"/>
      <c r="K83" s="535"/>
      <c r="L83" s="536"/>
      <c r="M83" s="534"/>
      <c r="N83" s="535"/>
      <c r="O83" s="536"/>
      <c r="P83" s="534"/>
      <c r="Q83" s="535"/>
      <c r="R83" s="536"/>
      <c r="S83" s="16"/>
      <c r="T83" s="70">
        <f t="shared" si="6"/>
        <v>0</v>
      </c>
      <c r="U83" s="15"/>
    </row>
    <row r="84" spans="2:21" ht="13.5" customHeight="1">
      <c r="B84" s="144"/>
      <c r="C84" s="140"/>
      <c r="D84" s="123"/>
      <c r="E84" s="126" t="s">
        <v>193</v>
      </c>
      <c r="F84" s="121"/>
      <c r="G84" s="540">
        <f>SUM(G85:I88)</f>
        <v>0.2</v>
      </c>
      <c r="H84" s="541"/>
      <c r="I84" s="542"/>
      <c r="J84" s="540">
        <f>SUM(J85:L88)</f>
        <v>0</v>
      </c>
      <c r="K84" s="541"/>
      <c r="L84" s="542"/>
      <c r="M84" s="540">
        <f>SUM(M85:O88)</f>
        <v>0.2</v>
      </c>
      <c r="N84" s="541"/>
      <c r="O84" s="542"/>
      <c r="P84" s="540">
        <f>SUM(P85:R88)</f>
        <v>0.6</v>
      </c>
      <c r="Q84" s="541"/>
      <c r="R84" s="542"/>
      <c r="S84" s="127"/>
      <c r="T84" s="128">
        <f>SUM(T85:T88)</f>
        <v>780000</v>
      </c>
      <c r="U84" s="129"/>
    </row>
    <row r="85" spans="2:21" ht="13.5" customHeight="1">
      <c r="B85" s="144"/>
      <c r="C85" s="140"/>
      <c r="D85" s="123"/>
      <c r="E85" s="209" t="s">
        <v>305</v>
      </c>
      <c r="F85" s="124" t="s">
        <v>230</v>
      </c>
      <c r="G85" s="534">
        <v>0.1</v>
      </c>
      <c r="H85" s="535"/>
      <c r="I85" s="536"/>
      <c r="J85" s="534"/>
      <c r="K85" s="535"/>
      <c r="L85" s="536"/>
      <c r="M85" s="534">
        <v>0.1</v>
      </c>
      <c r="N85" s="535"/>
      <c r="O85" s="536"/>
      <c r="P85" s="534">
        <v>0.3</v>
      </c>
      <c r="Q85" s="535"/>
      <c r="R85" s="536"/>
      <c r="S85" s="16"/>
      <c r="T85" s="70">
        <f>$H$6*G85+$K$6*J85+$N$6*M85+$Q$6*P85</f>
        <v>390000</v>
      </c>
      <c r="U85" s="15"/>
    </row>
    <row r="86" spans="2:21" ht="13.5" customHeight="1">
      <c r="B86" s="144"/>
      <c r="C86" s="140"/>
      <c r="D86" s="123"/>
      <c r="E86" s="209" t="s">
        <v>306</v>
      </c>
      <c r="F86" s="124" t="s">
        <v>231</v>
      </c>
      <c r="G86" s="534">
        <v>0.1</v>
      </c>
      <c r="H86" s="535"/>
      <c r="I86" s="536"/>
      <c r="J86" s="534"/>
      <c r="K86" s="535"/>
      <c r="L86" s="536"/>
      <c r="M86" s="534">
        <v>0.1</v>
      </c>
      <c r="N86" s="535"/>
      <c r="O86" s="536"/>
      <c r="P86" s="534">
        <v>0.3</v>
      </c>
      <c r="Q86" s="535"/>
      <c r="R86" s="536"/>
      <c r="S86" s="16"/>
      <c r="T86" s="70">
        <f>$H$6*G86+$K$6*J86+$N$6*M86+$Q$6*P86</f>
        <v>390000</v>
      </c>
      <c r="U86" s="15"/>
    </row>
    <row r="87" spans="2:21" ht="13.5" customHeight="1">
      <c r="B87" s="144"/>
      <c r="C87" s="140"/>
      <c r="D87" s="123"/>
      <c r="E87" s="210"/>
      <c r="F87" s="124"/>
      <c r="G87" s="534"/>
      <c r="H87" s="535"/>
      <c r="I87" s="536"/>
      <c r="J87" s="534"/>
      <c r="K87" s="535"/>
      <c r="L87" s="536"/>
      <c r="M87" s="534"/>
      <c r="N87" s="535"/>
      <c r="O87" s="536"/>
      <c r="P87" s="534"/>
      <c r="Q87" s="535"/>
      <c r="R87" s="536"/>
      <c r="S87" s="16"/>
      <c r="T87" s="70">
        <f>$H$6*G87+$K$6*J87+$N$6*M87+$Q$6*P87</f>
        <v>0</v>
      </c>
      <c r="U87" s="15"/>
    </row>
    <row r="88" spans="2:21" ht="13.5" customHeight="1">
      <c r="B88" s="144"/>
      <c r="C88" s="140"/>
      <c r="D88" s="123"/>
      <c r="E88" s="211"/>
      <c r="F88" s="121"/>
      <c r="G88" s="534"/>
      <c r="H88" s="535"/>
      <c r="I88" s="536"/>
      <c r="J88" s="534"/>
      <c r="K88" s="535"/>
      <c r="L88" s="536"/>
      <c r="M88" s="534"/>
      <c r="N88" s="535"/>
      <c r="O88" s="536"/>
      <c r="P88" s="534"/>
      <c r="Q88" s="535"/>
      <c r="R88" s="536"/>
      <c r="S88" s="16"/>
      <c r="T88" s="70">
        <f>$H$6*G88+$K$6*J88+$N$6*M88+$Q$6*P88</f>
        <v>0</v>
      </c>
      <c r="U88" s="15"/>
    </row>
    <row r="89" spans="2:21" ht="13.5" customHeight="1">
      <c r="B89" s="144"/>
      <c r="C89" s="140"/>
      <c r="D89" s="123"/>
      <c r="E89" s="126" t="s">
        <v>233</v>
      </c>
      <c r="F89" s="121"/>
      <c r="G89" s="540">
        <f>SUM(G90:I97)</f>
        <v>0</v>
      </c>
      <c r="H89" s="541"/>
      <c r="I89" s="542"/>
      <c r="J89" s="540">
        <f>SUM(J90:L97)</f>
        <v>0</v>
      </c>
      <c r="K89" s="541"/>
      <c r="L89" s="542"/>
      <c r="M89" s="540">
        <f>SUM(M90:O97)</f>
        <v>0</v>
      </c>
      <c r="N89" s="541"/>
      <c r="O89" s="542"/>
      <c r="P89" s="540">
        <f>SUM(P90:R97)</f>
        <v>0</v>
      </c>
      <c r="Q89" s="541"/>
      <c r="R89" s="542"/>
      <c r="S89" s="127"/>
      <c r="T89" s="128">
        <f>SUM(T90:T97)</f>
        <v>0</v>
      </c>
      <c r="U89" s="129"/>
    </row>
    <row r="90" spans="2:21" ht="13.5" customHeight="1">
      <c r="B90" s="144"/>
      <c r="C90" s="140"/>
      <c r="D90" s="123"/>
      <c r="E90" s="210"/>
      <c r="F90" s="124"/>
      <c r="G90" s="534"/>
      <c r="H90" s="535"/>
      <c r="I90" s="536"/>
      <c r="J90" s="534"/>
      <c r="K90" s="535"/>
      <c r="L90" s="536"/>
      <c r="M90" s="534"/>
      <c r="N90" s="535"/>
      <c r="O90" s="536"/>
      <c r="P90" s="534"/>
      <c r="Q90" s="535"/>
      <c r="R90" s="536"/>
      <c r="S90" s="16"/>
      <c r="T90" s="70">
        <f aca="true" t="shared" si="7" ref="T90:T97">$H$6*G90+$K$6*J90+$N$6*M90+$Q$6*P90</f>
        <v>0</v>
      </c>
      <c r="U90" s="15"/>
    </row>
    <row r="91" spans="2:21" ht="13.5" customHeight="1">
      <c r="B91" s="144"/>
      <c r="C91" s="140"/>
      <c r="D91" s="123"/>
      <c r="E91" s="210"/>
      <c r="F91" s="124"/>
      <c r="G91" s="534"/>
      <c r="H91" s="535"/>
      <c r="I91" s="536"/>
      <c r="J91" s="534"/>
      <c r="K91" s="535"/>
      <c r="L91" s="536"/>
      <c r="M91" s="534"/>
      <c r="N91" s="535"/>
      <c r="O91" s="536"/>
      <c r="P91" s="534"/>
      <c r="Q91" s="535"/>
      <c r="R91" s="536"/>
      <c r="S91" s="16"/>
      <c r="T91" s="70">
        <f t="shared" si="7"/>
        <v>0</v>
      </c>
      <c r="U91" s="15"/>
    </row>
    <row r="92" spans="2:21" ht="13.5" customHeight="1">
      <c r="B92" s="144"/>
      <c r="C92" s="140"/>
      <c r="D92" s="123"/>
      <c r="E92" s="210"/>
      <c r="F92" s="124"/>
      <c r="G92" s="534"/>
      <c r="H92" s="535"/>
      <c r="I92" s="536"/>
      <c r="J92" s="534"/>
      <c r="K92" s="535"/>
      <c r="L92" s="536"/>
      <c r="M92" s="534"/>
      <c r="N92" s="535"/>
      <c r="O92" s="536"/>
      <c r="P92" s="534"/>
      <c r="Q92" s="535"/>
      <c r="R92" s="536"/>
      <c r="S92" s="16"/>
      <c r="T92" s="70">
        <f t="shared" si="7"/>
        <v>0</v>
      </c>
      <c r="U92" s="15"/>
    </row>
    <row r="93" spans="2:21" ht="13.5" customHeight="1">
      <c r="B93" s="144"/>
      <c r="C93" s="140"/>
      <c r="D93" s="123"/>
      <c r="E93" s="210"/>
      <c r="F93" s="124"/>
      <c r="G93" s="534"/>
      <c r="H93" s="535"/>
      <c r="I93" s="536"/>
      <c r="J93" s="534"/>
      <c r="K93" s="535"/>
      <c r="L93" s="536"/>
      <c r="M93" s="534"/>
      <c r="N93" s="535"/>
      <c r="O93" s="536"/>
      <c r="P93" s="534"/>
      <c r="Q93" s="535"/>
      <c r="R93" s="536"/>
      <c r="S93" s="16"/>
      <c r="T93" s="70">
        <f>$H$6*G93+$K$6*J93+$N$6*M93+$Q$6*P93</f>
        <v>0</v>
      </c>
      <c r="U93" s="15"/>
    </row>
    <row r="94" spans="2:21" ht="13.5" customHeight="1">
      <c r="B94" s="144"/>
      <c r="C94" s="140"/>
      <c r="D94" s="123"/>
      <c r="E94" s="210"/>
      <c r="F94" s="124"/>
      <c r="G94" s="534"/>
      <c r="H94" s="535"/>
      <c r="I94" s="536"/>
      <c r="J94" s="534"/>
      <c r="K94" s="535"/>
      <c r="L94" s="536"/>
      <c r="M94" s="534"/>
      <c r="N94" s="535"/>
      <c r="O94" s="536"/>
      <c r="P94" s="534"/>
      <c r="Q94" s="535"/>
      <c r="R94" s="536"/>
      <c r="S94" s="16"/>
      <c r="T94" s="70">
        <f>$H$6*G94+$K$6*J94+$N$6*M94+$Q$6*P94</f>
        <v>0</v>
      </c>
      <c r="U94" s="15"/>
    </row>
    <row r="95" spans="2:21" ht="13.5" customHeight="1">
      <c r="B95" s="144"/>
      <c r="C95" s="140"/>
      <c r="D95" s="123"/>
      <c r="E95" s="210"/>
      <c r="F95" s="124"/>
      <c r="G95" s="534"/>
      <c r="H95" s="535"/>
      <c r="I95" s="536"/>
      <c r="J95" s="534"/>
      <c r="K95" s="535"/>
      <c r="L95" s="536"/>
      <c r="M95" s="534"/>
      <c r="N95" s="535"/>
      <c r="O95" s="536"/>
      <c r="P95" s="534"/>
      <c r="Q95" s="535"/>
      <c r="R95" s="536"/>
      <c r="S95" s="16"/>
      <c r="T95" s="70">
        <f t="shared" si="7"/>
        <v>0</v>
      </c>
      <c r="U95" s="15"/>
    </row>
    <row r="96" spans="2:21" ht="13.5" customHeight="1">
      <c r="B96" s="144"/>
      <c r="C96" s="140"/>
      <c r="D96" s="123"/>
      <c r="E96" s="210"/>
      <c r="F96" s="124"/>
      <c r="G96" s="534"/>
      <c r="H96" s="535"/>
      <c r="I96" s="536"/>
      <c r="J96" s="534"/>
      <c r="K96" s="535"/>
      <c r="L96" s="536"/>
      <c r="M96" s="534"/>
      <c r="N96" s="535"/>
      <c r="O96" s="536"/>
      <c r="P96" s="534"/>
      <c r="Q96" s="535"/>
      <c r="R96" s="536"/>
      <c r="S96" s="16"/>
      <c r="T96" s="70">
        <f t="shared" si="7"/>
        <v>0</v>
      </c>
      <c r="U96" s="15"/>
    </row>
    <row r="97" spans="2:21" ht="13.5" customHeight="1">
      <c r="B97" s="144"/>
      <c r="C97" s="140"/>
      <c r="D97" s="123"/>
      <c r="E97" s="211"/>
      <c r="F97" s="121"/>
      <c r="G97" s="534"/>
      <c r="H97" s="535"/>
      <c r="I97" s="536"/>
      <c r="J97" s="534"/>
      <c r="K97" s="535"/>
      <c r="L97" s="536"/>
      <c r="M97" s="534"/>
      <c r="N97" s="535"/>
      <c r="O97" s="536"/>
      <c r="P97" s="534"/>
      <c r="Q97" s="535"/>
      <c r="R97" s="536"/>
      <c r="S97" s="16"/>
      <c r="T97" s="70">
        <f t="shared" si="7"/>
        <v>0</v>
      </c>
      <c r="U97" s="15"/>
    </row>
    <row r="98" spans="2:21" ht="18.75" customHeight="1">
      <c r="B98" s="143"/>
      <c r="C98" s="138"/>
      <c r="D98" s="199" t="s">
        <v>238</v>
      </c>
      <c r="E98" s="103"/>
      <c r="F98" s="103"/>
      <c r="G98" s="543">
        <f>G99+G109+G120+G128+G139+G145+G152+G161+G166+G174+G179</f>
        <v>1.95</v>
      </c>
      <c r="H98" s="544"/>
      <c r="I98" s="545"/>
      <c r="J98" s="543">
        <f>J99+J109+J120+J128+J139+J145+J152+J161+J166+J174+J179</f>
        <v>0.4</v>
      </c>
      <c r="K98" s="544"/>
      <c r="L98" s="545"/>
      <c r="M98" s="543">
        <f>M99+M109+M120+M128+M139+M145+M152+M161+M166+M174+M179</f>
        <v>1.1</v>
      </c>
      <c r="N98" s="544"/>
      <c r="O98" s="545"/>
      <c r="P98" s="543">
        <f>P99+P109+P120+P128+P139+P145+P152+P161+P166+P174+P179</f>
        <v>4.2</v>
      </c>
      <c r="Q98" s="544"/>
      <c r="R98" s="545"/>
      <c r="S98" s="366" t="s">
        <v>389</v>
      </c>
      <c r="T98" s="105">
        <f>T99+T109+T120+T128+T139+T145+T152+T161+T166+T174+T179</f>
        <v>6130000</v>
      </c>
      <c r="U98" s="106"/>
    </row>
    <row r="99" spans="2:21" ht="13.5" customHeight="1">
      <c r="B99" s="144"/>
      <c r="C99" s="139"/>
      <c r="D99" s="107"/>
      <c r="E99" s="108" t="s">
        <v>184</v>
      </c>
      <c r="F99" s="109"/>
      <c r="G99" s="543">
        <f>SUM(G100:I108)</f>
        <v>0.44999999999999996</v>
      </c>
      <c r="H99" s="544"/>
      <c r="I99" s="545"/>
      <c r="J99" s="543">
        <f>SUM(J100:L108)</f>
        <v>0</v>
      </c>
      <c r="K99" s="544"/>
      <c r="L99" s="545"/>
      <c r="M99" s="543">
        <f>SUM(M100:O108)</f>
        <v>0</v>
      </c>
      <c r="N99" s="544"/>
      <c r="O99" s="545"/>
      <c r="P99" s="543">
        <f>SUM(P100:R108)</f>
        <v>0</v>
      </c>
      <c r="Q99" s="544"/>
      <c r="R99" s="545"/>
      <c r="S99" s="104"/>
      <c r="T99" s="110">
        <f>SUM(T100:T108)</f>
        <v>450000</v>
      </c>
      <c r="U99" s="111"/>
    </row>
    <row r="100" spans="2:21" ht="13.5" customHeight="1">
      <c r="B100" s="144"/>
      <c r="C100" s="139"/>
      <c r="D100" s="113"/>
      <c r="E100" s="213" t="s">
        <v>257</v>
      </c>
      <c r="F100" s="115" t="s">
        <v>194</v>
      </c>
      <c r="G100" s="534"/>
      <c r="H100" s="535"/>
      <c r="I100" s="536"/>
      <c r="J100" s="534"/>
      <c r="K100" s="535"/>
      <c r="L100" s="536"/>
      <c r="M100" s="534"/>
      <c r="N100" s="535"/>
      <c r="O100" s="536"/>
      <c r="P100" s="534"/>
      <c r="Q100" s="535"/>
      <c r="R100" s="536"/>
      <c r="S100" s="16"/>
      <c r="T100" s="70">
        <f aca="true" t="shared" si="8" ref="T100:T106">$H$6*G100+$K$6*J100+$N$6*M100+$Q$6*P100</f>
        <v>0</v>
      </c>
      <c r="U100" s="15"/>
    </row>
    <row r="101" spans="2:21" ht="13.5" customHeight="1">
      <c r="B101" s="144"/>
      <c r="C101" s="139"/>
      <c r="D101" s="113"/>
      <c r="E101" s="213" t="s">
        <v>258</v>
      </c>
      <c r="F101" s="115" t="s">
        <v>195</v>
      </c>
      <c r="G101" s="534"/>
      <c r="H101" s="535"/>
      <c r="I101" s="536"/>
      <c r="J101" s="534"/>
      <c r="K101" s="535"/>
      <c r="L101" s="536"/>
      <c r="M101" s="534"/>
      <c r="N101" s="535"/>
      <c r="O101" s="536"/>
      <c r="P101" s="534"/>
      <c r="Q101" s="535"/>
      <c r="R101" s="536"/>
      <c r="S101" s="16"/>
      <c r="T101" s="70">
        <f t="shared" si="8"/>
        <v>0</v>
      </c>
      <c r="U101" s="15"/>
    </row>
    <row r="102" spans="2:21" ht="13.5" customHeight="1">
      <c r="B102" s="144"/>
      <c r="C102" s="139"/>
      <c r="D102" s="113"/>
      <c r="E102" s="213" t="s">
        <v>259</v>
      </c>
      <c r="F102" s="115" t="s">
        <v>196</v>
      </c>
      <c r="G102" s="534">
        <v>0.1</v>
      </c>
      <c r="H102" s="535"/>
      <c r="I102" s="536"/>
      <c r="J102" s="534"/>
      <c r="K102" s="535"/>
      <c r="L102" s="536"/>
      <c r="M102" s="534"/>
      <c r="N102" s="535"/>
      <c r="O102" s="536"/>
      <c r="P102" s="534"/>
      <c r="Q102" s="535"/>
      <c r="R102" s="536"/>
      <c r="S102" s="16"/>
      <c r="T102" s="70">
        <f t="shared" si="8"/>
        <v>100000</v>
      </c>
      <c r="U102" s="15"/>
    </row>
    <row r="103" spans="2:21" ht="13.5" customHeight="1">
      <c r="B103" s="144"/>
      <c r="C103" s="139"/>
      <c r="D103" s="113"/>
      <c r="E103" s="213" t="s">
        <v>260</v>
      </c>
      <c r="F103" s="115" t="s">
        <v>197</v>
      </c>
      <c r="G103" s="534">
        <v>0.05</v>
      </c>
      <c r="H103" s="535"/>
      <c r="I103" s="536"/>
      <c r="J103" s="534"/>
      <c r="K103" s="535"/>
      <c r="L103" s="536"/>
      <c r="M103" s="534"/>
      <c r="N103" s="535"/>
      <c r="O103" s="536"/>
      <c r="P103" s="534"/>
      <c r="Q103" s="535"/>
      <c r="R103" s="536"/>
      <c r="S103" s="16"/>
      <c r="T103" s="70">
        <f t="shared" si="8"/>
        <v>50000</v>
      </c>
      <c r="U103" s="15"/>
    </row>
    <row r="104" spans="2:21" ht="13.5" customHeight="1">
      <c r="B104" s="144"/>
      <c r="C104" s="139"/>
      <c r="D104" s="113"/>
      <c r="E104" s="213" t="s">
        <v>261</v>
      </c>
      <c r="F104" s="115" t="s">
        <v>198</v>
      </c>
      <c r="G104" s="534">
        <v>0.1</v>
      </c>
      <c r="H104" s="535"/>
      <c r="I104" s="536"/>
      <c r="J104" s="534"/>
      <c r="K104" s="535"/>
      <c r="L104" s="536"/>
      <c r="M104" s="534"/>
      <c r="N104" s="535"/>
      <c r="O104" s="536"/>
      <c r="P104" s="534"/>
      <c r="Q104" s="535"/>
      <c r="R104" s="536"/>
      <c r="S104" s="16"/>
      <c r="T104" s="70">
        <f t="shared" si="8"/>
        <v>100000</v>
      </c>
      <c r="U104" s="15"/>
    </row>
    <row r="105" spans="2:21" ht="13.5" customHeight="1">
      <c r="B105" s="144"/>
      <c r="C105" s="139"/>
      <c r="D105" s="113"/>
      <c r="E105" s="213" t="s">
        <v>262</v>
      </c>
      <c r="F105" s="115" t="s">
        <v>199</v>
      </c>
      <c r="G105" s="534">
        <v>0.1</v>
      </c>
      <c r="H105" s="535"/>
      <c r="I105" s="536"/>
      <c r="J105" s="534"/>
      <c r="K105" s="535"/>
      <c r="L105" s="536"/>
      <c r="M105" s="534"/>
      <c r="N105" s="535"/>
      <c r="O105" s="536"/>
      <c r="P105" s="534"/>
      <c r="Q105" s="535"/>
      <c r="R105" s="536"/>
      <c r="S105" s="16"/>
      <c r="T105" s="70">
        <f t="shared" si="8"/>
        <v>100000</v>
      </c>
      <c r="U105" s="15"/>
    </row>
    <row r="106" spans="2:21" ht="13.5" customHeight="1">
      <c r="B106" s="144"/>
      <c r="C106" s="139"/>
      <c r="D106" s="113"/>
      <c r="E106" s="213" t="s">
        <v>263</v>
      </c>
      <c r="F106" s="115" t="s">
        <v>200</v>
      </c>
      <c r="G106" s="534">
        <v>0.1</v>
      </c>
      <c r="H106" s="535"/>
      <c r="I106" s="536"/>
      <c r="J106" s="534"/>
      <c r="K106" s="535"/>
      <c r="L106" s="536"/>
      <c r="M106" s="534"/>
      <c r="N106" s="535"/>
      <c r="O106" s="536"/>
      <c r="P106" s="534"/>
      <c r="Q106" s="535"/>
      <c r="R106" s="536"/>
      <c r="S106" s="16"/>
      <c r="T106" s="70">
        <f t="shared" si="8"/>
        <v>100000</v>
      </c>
      <c r="U106" s="15"/>
    </row>
    <row r="107" spans="2:21" ht="13.5" customHeight="1">
      <c r="B107" s="144"/>
      <c r="C107" s="139"/>
      <c r="D107" s="113"/>
      <c r="E107" s="214"/>
      <c r="F107" s="115"/>
      <c r="G107" s="534"/>
      <c r="H107" s="535"/>
      <c r="I107" s="536"/>
      <c r="J107" s="534"/>
      <c r="K107" s="535"/>
      <c r="L107" s="536"/>
      <c r="M107" s="534"/>
      <c r="N107" s="535"/>
      <c r="O107" s="536"/>
      <c r="P107" s="534"/>
      <c r="Q107" s="535"/>
      <c r="R107" s="536"/>
      <c r="S107" s="16"/>
      <c r="T107" s="70">
        <f>$H$6*G107+$K$6*J107+$N$6*M107+$Q$6*P107</f>
        <v>0</v>
      </c>
      <c r="U107" s="15"/>
    </row>
    <row r="108" spans="2:21" ht="13.5" customHeight="1">
      <c r="B108" s="144"/>
      <c r="C108" s="139"/>
      <c r="D108" s="113"/>
      <c r="E108" s="215"/>
      <c r="F108" s="115"/>
      <c r="G108" s="534"/>
      <c r="H108" s="535"/>
      <c r="I108" s="536"/>
      <c r="J108" s="534"/>
      <c r="K108" s="535"/>
      <c r="L108" s="536"/>
      <c r="M108" s="534"/>
      <c r="N108" s="535"/>
      <c r="O108" s="536"/>
      <c r="P108" s="534"/>
      <c r="Q108" s="535"/>
      <c r="R108" s="536"/>
      <c r="S108" s="16"/>
      <c r="T108" s="70">
        <f>$H$6*G108+$K$6*J108+$N$6*M108+$Q$6*P108</f>
        <v>0</v>
      </c>
      <c r="U108" s="15"/>
    </row>
    <row r="109" spans="2:21" ht="13.5" customHeight="1">
      <c r="B109" s="144"/>
      <c r="C109" s="140"/>
      <c r="D109" s="114"/>
      <c r="E109" s="117" t="s">
        <v>185</v>
      </c>
      <c r="F109" s="109"/>
      <c r="G109" s="543">
        <f>SUM(G110:I119)</f>
        <v>0</v>
      </c>
      <c r="H109" s="544"/>
      <c r="I109" s="545"/>
      <c r="J109" s="543">
        <f>SUM(J110:L119)</f>
        <v>0</v>
      </c>
      <c r="K109" s="544"/>
      <c r="L109" s="545"/>
      <c r="M109" s="543">
        <f>SUM(M110:O119)</f>
        <v>0</v>
      </c>
      <c r="N109" s="544"/>
      <c r="O109" s="545"/>
      <c r="P109" s="543">
        <f>SUM(P110:R119)</f>
        <v>0</v>
      </c>
      <c r="Q109" s="544"/>
      <c r="R109" s="545"/>
      <c r="S109" s="112"/>
      <c r="T109" s="110">
        <f>SUM(T110:T119)</f>
        <v>0</v>
      </c>
      <c r="U109" s="111"/>
    </row>
    <row r="110" spans="2:21" ht="13.5" customHeight="1">
      <c r="B110" s="144"/>
      <c r="C110" s="140"/>
      <c r="D110" s="114"/>
      <c r="E110" s="216" t="s">
        <v>264</v>
      </c>
      <c r="F110" s="115" t="s">
        <v>201</v>
      </c>
      <c r="G110" s="534"/>
      <c r="H110" s="535"/>
      <c r="I110" s="536"/>
      <c r="J110" s="534"/>
      <c r="K110" s="535"/>
      <c r="L110" s="536"/>
      <c r="M110" s="534"/>
      <c r="N110" s="535"/>
      <c r="O110" s="536"/>
      <c r="P110" s="534"/>
      <c r="Q110" s="535"/>
      <c r="R110" s="536"/>
      <c r="S110" s="16"/>
      <c r="T110" s="70">
        <f aca="true" t="shared" si="9" ref="T110:T119">$H$6*G110+$K$6*J110+$N$6*M110+$Q$6*P110</f>
        <v>0</v>
      </c>
      <c r="U110" s="15"/>
    </row>
    <row r="111" spans="2:21" ht="13.5" customHeight="1">
      <c r="B111" s="144"/>
      <c r="C111" s="140"/>
      <c r="D111" s="114"/>
      <c r="E111" s="213" t="s">
        <v>265</v>
      </c>
      <c r="F111" s="115" t="s">
        <v>202</v>
      </c>
      <c r="G111" s="534"/>
      <c r="H111" s="535"/>
      <c r="I111" s="536"/>
      <c r="J111" s="534"/>
      <c r="K111" s="535"/>
      <c r="L111" s="536"/>
      <c r="M111" s="534"/>
      <c r="N111" s="535"/>
      <c r="O111" s="536"/>
      <c r="P111" s="534"/>
      <c r="Q111" s="535"/>
      <c r="R111" s="536"/>
      <c r="S111" s="16"/>
      <c r="T111" s="70">
        <f t="shared" si="9"/>
        <v>0</v>
      </c>
      <c r="U111" s="15"/>
    </row>
    <row r="112" spans="2:21" ht="13.5" customHeight="1">
      <c r="B112" s="144"/>
      <c r="C112" s="140"/>
      <c r="D112" s="114"/>
      <c r="E112" s="216" t="s">
        <v>266</v>
      </c>
      <c r="F112" s="115" t="s">
        <v>203</v>
      </c>
      <c r="G112" s="534"/>
      <c r="H112" s="535"/>
      <c r="I112" s="536"/>
      <c r="J112" s="534"/>
      <c r="K112" s="535"/>
      <c r="L112" s="536"/>
      <c r="M112" s="534"/>
      <c r="N112" s="535"/>
      <c r="O112" s="536"/>
      <c r="P112" s="534"/>
      <c r="Q112" s="535"/>
      <c r="R112" s="536"/>
      <c r="S112" s="16"/>
      <c r="T112" s="70">
        <f t="shared" si="9"/>
        <v>0</v>
      </c>
      <c r="U112" s="15"/>
    </row>
    <row r="113" spans="2:21" ht="13.5" customHeight="1">
      <c r="B113" s="144"/>
      <c r="C113" s="140"/>
      <c r="D113" s="114"/>
      <c r="E113" s="213" t="s">
        <v>267</v>
      </c>
      <c r="F113" s="115" t="s">
        <v>204</v>
      </c>
      <c r="G113" s="534"/>
      <c r="H113" s="535"/>
      <c r="I113" s="536"/>
      <c r="J113" s="534"/>
      <c r="K113" s="535"/>
      <c r="L113" s="536"/>
      <c r="M113" s="534"/>
      <c r="N113" s="535"/>
      <c r="O113" s="536"/>
      <c r="P113" s="534"/>
      <c r="Q113" s="535"/>
      <c r="R113" s="536"/>
      <c r="S113" s="16"/>
      <c r="T113" s="70">
        <f t="shared" si="9"/>
        <v>0</v>
      </c>
      <c r="U113" s="15"/>
    </row>
    <row r="114" spans="2:21" ht="13.5" customHeight="1">
      <c r="B114" s="144"/>
      <c r="C114" s="140"/>
      <c r="D114" s="114"/>
      <c r="E114" s="216" t="s">
        <v>268</v>
      </c>
      <c r="F114" s="115" t="s">
        <v>205</v>
      </c>
      <c r="G114" s="534"/>
      <c r="H114" s="535"/>
      <c r="I114" s="536"/>
      <c r="J114" s="534"/>
      <c r="K114" s="535"/>
      <c r="L114" s="536"/>
      <c r="M114" s="534"/>
      <c r="N114" s="535"/>
      <c r="O114" s="536"/>
      <c r="P114" s="534"/>
      <c r="Q114" s="535"/>
      <c r="R114" s="536"/>
      <c r="S114" s="16"/>
      <c r="T114" s="70">
        <f t="shared" si="9"/>
        <v>0</v>
      </c>
      <c r="U114" s="15"/>
    </row>
    <row r="115" spans="2:21" ht="13.5" customHeight="1">
      <c r="B115" s="144"/>
      <c r="C115" s="140"/>
      <c r="D115" s="114"/>
      <c r="E115" s="213" t="s">
        <v>269</v>
      </c>
      <c r="F115" s="109" t="s">
        <v>206</v>
      </c>
      <c r="G115" s="534"/>
      <c r="H115" s="535"/>
      <c r="I115" s="536"/>
      <c r="J115" s="534"/>
      <c r="K115" s="535"/>
      <c r="L115" s="536"/>
      <c r="M115" s="534"/>
      <c r="N115" s="535"/>
      <c r="O115" s="536"/>
      <c r="P115" s="534"/>
      <c r="Q115" s="535"/>
      <c r="R115" s="536"/>
      <c r="S115" s="16"/>
      <c r="T115" s="70">
        <f t="shared" si="9"/>
        <v>0</v>
      </c>
      <c r="U115" s="15"/>
    </row>
    <row r="116" spans="2:21" ht="13.5" customHeight="1">
      <c r="B116" s="144"/>
      <c r="C116" s="140"/>
      <c r="D116" s="114"/>
      <c r="E116" s="216" t="s">
        <v>270</v>
      </c>
      <c r="F116" s="109" t="s">
        <v>207</v>
      </c>
      <c r="G116" s="534"/>
      <c r="H116" s="535"/>
      <c r="I116" s="536"/>
      <c r="J116" s="534"/>
      <c r="K116" s="535"/>
      <c r="L116" s="536"/>
      <c r="M116" s="534"/>
      <c r="N116" s="535"/>
      <c r="O116" s="536"/>
      <c r="P116" s="534"/>
      <c r="Q116" s="535"/>
      <c r="R116" s="536"/>
      <c r="S116" s="16"/>
      <c r="T116" s="70">
        <f t="shared" si="9"/>
        <v>0</v>
      </c>
      <c r="U116" s="15"/>
    </row>
    <row r="117" spans="2:21" ht="13.5" customHeight="1">
      <c r="B117" s="144"/>
      <c r="C117" s="140"/>
      <c r="D117" s="114"/>
      <c r="E117" s="213" t="s">
        <v>271</v>
      </c>
      <c r="F117" s="109" t="s">
        <v>208</v>
      </c>
      <c r="G117" s="534"/>
      <c r="H117" s="535"/>
      <c r="I117" s="536"/>
      <c r="J117" s="534"/>
      <c r="K117" s="535"/>
      <c r="L117" s="536"/>
      <c r="M117" s="534"/>
      <c r="N117" s="535"/>
      <c r="O117" s="536"/>
      <c r="P117" s="534"/>
      <c r="Q117" s="535"/>
      <c r="R117" s="536"/>
      <c r="S117" s="16"/>
      <c r="T117" s="70">
        <f t="shared" si="9"/>
        <v>0</v>
      </c>
      <c r="U117" s="15"/>
    </row>
    <row r="118" spans="2:21" ht="13.5" customHeight="1">
      <c r="B118" s="144"/>
      <c r="C118" s="140"/>
      <c r="D118" s="114"/>
      <c r="E118" s="214"/>
      <c r="F118" s="109"/>
      <c r="G118" s="534"/>
      <c r="H118" s="535"/>
      <c r="I118" s="536"/>
      <c r="J118" s="534"/>
      <c r="K118" s="535"/>
      <c r="L118" s="536"/>
      <c r="M118" s="534"/>
      <c r="N118" s="535"/>
      <c r="O118" s="536"/>
      <c r="P118" s="534"/>
      <c r="Q118" s="535"/>
      <c r="R118" s="536"/>
      <c r="S118" s="16"/>
      <c r="T118" s="70">
        <f t="shared" si="9"/>
        <v>0</v>
      </c>
      <c r="U118" s="15"/>
    </row>
    <row r="119" spans="2:21" ht="13.5" customHeight="1">
      <c r="B119" s="144"/>
      <c r="C119" s="140"/>
      <c r="D119" s="114"/>
      <c r="E119" s="215"/>
      <c r="F119" s="109"/>
      <c r="G119" s="534"/>
      <c r="H119" s="535"/>
      <c r="I119" s="536"/>
      <c r="J119" s="534"/>
      <c r="K119" s="535"/>
      <c r="L119" s="536"/>
      <c r="M119" s="534"/>
      <c r="N119" s="535"/>
      <c r="O119" s="536"/>
      <c r="P119" s="534"/>
      <c r="Q119" s="535"/>
      <c r="R119" s="536"/>
      <c r="S119" s="16"/>
      <c r="T119" s="70">
        <f t="shared" si="9"/>
        <v>0</v>
      </c>
      <c r="U119" s="15"/>
    </row>
    <row r="120" spans="2:21" ht="13.5" customHeight="1">
      <c r="B120" s="144"/>
      <c r="C120" s="140"/>
      <c r="D120" s="114"/>
      <c r="E120" s="117" t="s">
        <v>186</v>
      </c>
      <c r="F120" s="109"/>
      <c r="G120" s="543">
        <f>SUM(G121:I127)</f>
        <v>0</v>
      </c>
      <c r="H120" s="544"/>
      <c r="I120" s="545"/>
      <c r="J120" s="543">
        <f>SUM(J121:L127)</f>
        <v>0</v>
      </c>
      <c r="K120" s="544"/>
      <c r="L120" s="545"/>
      <c r="M120" s="543">
        <f>SUM(M121:O127)</f>
        <v>0</v>
      </c>
      <c r="N120" s="544"/>
      <c r="O120" s="545"/>
      <c r="P120" s="543">
        <f>SUM(P121:R127)</f>
        <v>0</v>
      </c>
      <c r="Q120" s="544"/>
      <c r="R120" s="545"/>
      <c r="S120" s="112"/>
      <c r="T120" s="110">
        <f>SUM(T121:T127)</f>
        <v>0</v>
      </c>
      <c r="U120" s="111"/>
    </row>
    <row r="121" spans="2:21" ht="13.5" customHeight="1">
      <c r="B121" s="144"/>
      <c r="C121" s="140"/>
      <c r="D121" s="114"/>
      <c r="E121" s="213" t="s">
        <v>272</v>
      </c>
      <c r="F121" s="115" t="s">
        <v>0</v>
      </c>
      <c r="G121" s="534"/>
      <c r="H121" s="535"/>
      <c r="I121" s="536"/>
      <c r="J121" s="534"/>
      <c r="K121" s="535"/>
      <c r="L121" s="536"/>
      <c r="M121" s="534"/>
      <c r="N121" s="535"/>
      <c r="O121" s="536"/>
      <c r="P121" s="534"/>
      <c r="Q121" s="535"/>
      <c r="R121" s="536"/>
      <c r="S121" s="16"/>
      <c r="T121" s="70">
        <f aca="true" t="shared" si="10" ref="T121:T127">$H$6*G121+$K$6*J121+$N$6*M121+$Q$6*P121</f>
        <v>0</v>
      </c>
      <c r="U121" s="15"/>
    </row>
    <row r="122" spans="2:21" ht="13.5" customHeight="1">
      <c r="B122" s="144"/>
      <c r="C122" s="140"/>
      <c r="D122" s="114"/>
      <c r="E122" s="213" t="s">
        <v>273</v>
      </c>
      <c r="F122" s="115" t="s">
        <v>209</v>
      </c>
      <c r="G122" s="534"/>
      <c r="H122" s="535"/>
      <c r="I122" s="536"/>
      <c r="J122" s="534"/>
      <c r="K122" s="535"/>
      <c r="L122" s="536"/>
      <c r="M122" s="534"/>
      <c r="N122" s="535"/>
      <c r="O122" s="536"/>
      <c r="P122" s="534"/>
      <c r="Q122" s="535"/>
      <c r="R122" s="536"/>
      <c r="S122" s="16"/>
      <c r="T122" s="70">
        <f t="shared" si="10"/>
        <v>0</v>
      </c>
      <c r="U122" s="15"/>
    </row>
    <row r="123" spans="2:21" ht="13.5" customHeight="1">
      <c r="B123" s="144"/>
      <c r="C123" s="140"/>
      <c r="D123" s="114"/>
      <c r="E123" s="213" t="s">
        <v>274</v>
      </c>
      <c r="F123" s="115" t="s">
        <v>12</v>
      </c>
      <c r="G123" s="534"/>
      <c r="H123" s="535"/>
      <c r="I123" s="536"/>
      <c r="J123" s="534"/>
      <c r="K123" s="535"/>
      <c r="L123" s="536"/>
      <c r="M123" s="534"/>
      <c r="N123" s="535"/>
      <c r="O123" s="536"/>
      <c r="P123" s="534"/>
      <c r="Q123" s="535"/>
      <c r="R123" s="536"/>
      <c r="S123" s="16"/>
      <c r="T123" s="70">
        <f t="shared" si="10"/>
        <v>0</v>
      </c>
      <c r="U123" s="15"/>
    </row>
    <row r="124" spans="2:21" ht="13.5" customHeight="1">
      <c r="B124" s="144"/>
      <c r="C124" s="140"/>
      <c r="D124" s="114"/>
      <c r="E124" s="213" t="s">
        <v>275</v>
      </c>
      <c r="F124" s="115" t="s">
        <v>210</v>
      </c>
      <c r="G124" s="534"/>
      <c r="H124" s="535"/>
      <c r="I124" s="536"/>
      <c r="J124" s="534"/>
      <c r="K124" s="535"/>
      <c r="L124" s="536"/>
      <c r="M124" s="534"/>
      <c r="N124" s="535"/>
      <c r="O124" s="536"/>
      <c r="P124" s="534"/>
      <c r="Q124" s="535"/>
      <c r="R124" s="536"/>
      <c r="S124" s="16"/>
      <c r="T124" s="70">
        <f t="shared" si="10"/>
        <v>0</v>
      </c>
      <c r="U124" s="15"/>
    </row>
    <row r="125" spans="2:21" ht="13.5" customHeight="1">
      <c r="B125" s="144"/>
      <c r="C125" s="140"/>
      <c r="D125" s="114"/>
      <c r="E125" s="213" t="s">
        <v>276</v>
      </c>
      <c r="F125" s="115" t="s">
        <v>211</v>
      </c>
      <c r="G125" s="534"/>
      <c r="H125" s="535"/>
      <c r="I125" s="536"/>
      <c r="J125" s="534"/>
      <c r="K125" s="535"/>
      <c r="L125" s="536"/>
      <c r="M125" s="534"/>
      <c r="N125" s="535"/>
      <c r="O125" s="536"/>
      <c r="P125" s="534"/>
      <c r="Q125" s="535"/>
      <c r="R125" s="536"/>
      <c r="S125" s="16"/>
      <c r="T125" s="70">
        <f t="shared" si="10"/>
        <v>0</v>
      </c>
      <c r="U125" s="15"/>
    </row>
    <row r="126" spans="2:21" ht="13.5" customHeight="1">
      <c r="B126" s="144"/>
      <c r="C126" s="140"/>
      <c r="D126" s="114"/>
      <c r="E126" s="214"/>
      <c r="F126" s="115"/>
      <c r="G126" s="534"/>
      <c r="H126" s="535"/>
      <c r="I126" s="536"/>
      <c r="J126" s="534"/>
      <c r="K126" s="535"/>
      <c r="L126" s="536"/>
      <c r="M126" s="534"/>
      <c r="N126" s="535"/>
      <c r="O126" s="536"/>
      <c r="P126" s="534"/>
      <c r="Q126" s="535"/>
      <c r="R126" s="536"/>
      <c r="S126" s="16"/>
      <c r="T126" s="70">
        <f t="shared" si="10"/>
        <v>0</v>
      </c>
      <c r="U126" s="15"/>
    </row>
    <row r="127" spans="2:21" ht="13.5" customHeight="1">
      <c r="B127" s="144"/>
      <c r="C127" s="140"/>
      <c r="D127" s="114"/>
      <c r="E127" s="215"/>
      <c r="F127" s="109"/>
      <c r="G127" s="534"/>
      <c r="H127" s="535"/>
      <c r="I127" s="536"/>
      <c r="J127" s="534"/>
      <c r="K127" s="535"/>
      <c r="L127" s="536"/>
      <c r="M127" s="534"/>
      <c r="N127" s="535"/>
      <c r="O127" s="536"/>
      <c r="P127" s="534"/>
      <c r="Q127" s="535"/>
      <c r="R127" s="536"/>
      <c r="S127" s="16"/>
      <c r="T127" s="70">
        <f t="shared" si="10"/>
        <v>0</v>
      </c>
      <c r="U127" s="15"/>
    </row>
    <row r="128" spans="2:21" ht="13.5" customHeight="1">
      <c r="B128" s="144"/>
      <c r="C128" s="140"/>
      <c r="D128" s="114"/>
      <c r="E128" s="117" t="s">
        <v>187</v>
      </c>
      <c r="F128" s="109"/>
      <c r="G128" s="543">
        <f>SUM(G129:I138)</f>
        <v>0</v>
      </c>
      <c r="H128" s="544"/>
      <c r="I128" s="545"/>
      <c r="J128" s="543">
        <f>SUM(J129:L138)</f>
        <v>0</v>
      </c>
      <c r="K128" s="544"/>
      <c r="L128" s="545"/>
      <c r="M128" s="543">
        <f>SUM(M129:O138)</f>
        <v>0</v>
      </c>
      <c r="N128" s="544"/>
      <c r="O128" s="545"/>
      <c r="P128" s="543">
        <f>SUM(P129:R138)</f>
        <v>0</v>
      </c>
      <c r="Q128" s="544"/>
      <c r="R128" s="545"/>
      <c r="S128" s="112"/>
      <c r="T128" s="110">
        <f>SUM(T129:T138)</f>
        <v>0</v>
      </c>
      <c r="U128" s="111"/>
    </row>
    <row r="129" spans="2:21" ht="13.5" customHeight="1">
      <c r="B129" s="144"/>
      <c r="C129" s="140"/>
      <c r="D129" s="114"/>
      <c r="E129" s="213" t="s">
        <v>277</v>
      </c>
      <c r="F129" s="115" t="s">
        <v>201</v>
      </c>
      <c r="G129" s="534"/>
      <c r="H129" s="535"/>
      <c r="I129" s="536"/>
      <c r="J129" s="534"/>
      <c r="K129" s="535"/>
      <c r="L129" s="536"/>
      <c r="M129" s="534"/>
      <c r="N129" s="535"/>
      <c r="O129" s="536"/>
      <c r="P129" s="534"/>
      <c r="Q129" s="535"/>
      <c r="R129" s="536"/>
      <c r="S129" s="16"/>
      <c r="T129" s="70">
        <f aca="true" t="shared" si="11" ref="T129:T138">$H$6*G129+$K$6*J129+$N$6*M129+$Q$6*P129</f>
        <v>0</v>
      </c>
      <c r="U129" s="15"/>
    </row>
    <row r="130" spans="2:21" ht="13.5" customHeight="1">
      <c r="B130" s="144"/>
      <c r="C130" s="140"/>
      <c r="D130" s="114"/>
      <c r="E130" s="213" t="s">
        <v>278</v>
      </c>
      <c r="F130" s="115" t="s">
        <v>202</v>
      </c>
      <c r="G130" s="534"/>
      <c r="H130" s="535"/>
      <c r="I130" s="536"/>
      <c r="J130" s="534"/>
      <c r="K130" s="535"/>
      <c r="L130" s="536"/>
      <c r="M130" s="534"/>
      <c r="N130" s="535"/>
      <c r="O130" s="536"/>
      <c r="P130" s="534"/>
      <c r="Q130" s="535"/>
      <c r="R130" s="536"/>
      <c r="S130" s="16"/>
      <c r="T130" s="70">
        <f t="shared" si="11"/>
        <v>0</v>
      </c>
      <c r="U130" s="15"/>
    </row>
    <row r="131" spans="2:21" ht="13.5" customHeight="1">
      <c r="B131" s="144"/>
      <c r="C131" s="140"/>
      <c r="D131" s="114"/>
      <c r="E131" s="213" t="s">
        <v>279</v>
      </c>
      <c r="F131" s="115" t="s">
        <v>203</v>
      </c>
      <c r="G131" s="534"/>
      <c r="H131" s="535"/>
      <c r="I131" s="536"/>
      <c r="J131" s="534"/>
      <c r="K131" s="535"/>
      <c r="L131" s="536"/>
      <c r="M131" s="534"/>
      <c r="N131" s="535"/>
      <c r="O131" s="536"/>
      <c r="P131" s="534"/>
      <c r="Q131" s="535"/>
      <c r="R131" s="536"/>
      <c r="S131" s="16"/>
      <c r="T131" s="70">
        <f t="shared" si="11"/>
        <v>0</v>
      </c>
      <c r="U131" s="15"/>
    </row>
    <row r="132" spans="2:21" ht="13.5" customHeight="1">
      <c r="B132" s="144"/>
      <c r="C132" s="140"/>
      <c r="D132" s="114"/>
      <c r="E132" s="213" t="s">
        <v>280</v>
      </c>
      <c r="F132" s="115" t="s">
        <v>204</v>
      </c>
      <c r="G132" s="534"/>
      <c r="H132" s="535"/>
      <c r="I132" s="536"/>
      <c r="J132" s="534"/>
      <c r="K132" s="535"/>
      <c r="L132" s="536"/>
      <c r="M132" s="534"/>
      <c r="N132" s="535"/>
      <c r="O132" s="536"/>
      <c r="P132" s="534"/>
      <c r="Q132" s="535"/>
      <c r="R132" s="536"/>
      <c r="S132" s="16"/>
      <c r="T132" s="70">
        <f t="shared" si="11"/>
        <v>0</v>
      </c>
      <c r="U132" s="15"/>
    </row>
    <row r="133" spans="2:21" ht="13.5" customHeight="1">
      <c r="B133" s="144"/>
      <c r="C133" s="140"/>
      <c r="D133" s="114"/>
      <c r="E133" s="213" t="s">
        <v>281</v>
      </c>
      <c r="F133" s="115" t="s">
        <v>205</v>
      </c>
      <c r="G133" s="534"/>
      <c r="H133" s="535"/>
      <c r="I133" s="536"/>
      <c r="J133" s="534"/>
      <c r="K133" s="535"/>
      <c r="L133" s="536"/>
      <c r="M133" s="534"/>
      <c r="N133" s="535"/>
      <c r="O133" s="536"/>
      <c r="P133" s="534"/>
      <c r="Q133" s="535"/>
      <c r="R133" s="536"/>
      <c r="S133" s="16"/>
      <c r="T133" s="70">
        <f t="shared" si="11"/>
        <v>0</v>
      </c>
      <c r="U133" s="15"/>
    </row>
    <row r="134" spans="2:21" ht="13.5" customHeight="1">
      <c r="B134" s="144"/>
      <c r="C134" s="140"/>
      <c r="D134" s="114"/>
      <c r="E134" s="213" t="s">
        <v>282</v>
      </c>
      <c r="F134" s="109" t="s">
        <v>206</v>
      </c>
      <c r="G134" s="534"/>
      <c r="H134" s="535"/>
      <c r="I134" s="536"/>
      <c r="J134" s="534"/>
      <c r="K134" s="535"/>
      <c r="L134" s="536"/>
      <c r="M134" s="534"/>
      <c r="N134" s="535"/>
      <c r="O134" s="536"/>
      <c r="P134" s="534"/>
      <c r="Q134" s="535"/>
      <c r="R134" s="536"/>
      <c r="S134" s="16"/>
      <c r="T134" s="70">
        <f t="shared" si="11"/>
        <v>0</v>
      </c>
      <c r="U134" s="15"/>
    </row>
    <row r="135" spans="2:21" ht="13.5" customHeight="1">
      <c r="B135" s="144"/>
      <c r="C135" s="140"/>
      <c r="D135" s="114"/>
      <c r="E135" s="213" t="s">
        <v>283</v>
      </c>
      <c r="F135" s="109" t="s">
        <v>207</v>
      </c>
      <c r="G135" s="534"/>
      <c r="H135" s="535"/>
      <c r="I135" s="536"/>
      <c r="J135" s="534"/>
      <c r="K135" s="535"/>
      <c r="L135" s="536"/>
      <c r="M135" s="534"/>
      <c r="N135" s="535"/>
      <c r="O135" s="536"/>
      <c r="P135" s="534"/>
      <c r="Q135" s="535"/>
      <c r="R135" s="536"/>
      <c r="S135" s="16"/>
      <c r="T135" s="70">
        <f t="shared" si="11"/>
        <v>0</v>
      </c>
      <c r="U135" s="15"/>
    </row>
    <row r="136" spans="2:21" ht="13.5" customHeight="1">
      <c r="B136" s="144"/>
      <c r="C136" s="140"/>
      <c r="D136" s="114"/>
      <c r="E136" s="213" t="s">
        <v>284</v>
      </c>
      <c r="F136" s="109" t="s">
        <v>208</v>
      </c>
      <c r="G136" s="534"/>
      <c r="H136" s="535"/>
      <c r="I136" s="536"/>
      <c r="J136" s="534"/>
      <c r="K136" s="535"/>
      <c r="L136" s="536"/>
      <c r="M136" s="534"/>
      <c r="N136" s="535"/>
      <c r="O136" s="536"/>
      <c r="P136" s="534"/>
      <c r="Q136" s="535"/>
      <c r="R136" s="536"/>
      <c r="S136" s="16"/>
      <c r="T136" s="70">
        <f t="shared" si="11"/>
        <v>0</v>
      </c>
      <c r="U136" s="15"/>
    </row>
    <row r="137" spans="2:21" ht="13.5" customHeight="1">
      <c r="B137" s="144"/>
      <c r="C137" s="140"/>
      <c r="D137" s="114"/>
      <c r="E137" s="214"/>
      <c r="F137" s="115"/>
      <c r="G137" s="534"/>
      <c r="H137" s="535"/>
      <c r="I137" s="536"/>
      <c r="J137" s="534"/>
      <c r="K137" s="535"/>
      <c r="L137" s="536"/>
      <c r="M137" s="534"/>
      <c r="N137" s="535"/>
      <c r="O137" s="536"/>
      <c r="P137" s="534"/>
      <c r="Q137" s="535"/>
      <c r="R137" s="536"/>
      <c r="S137" s="16"/>
      <c r="T137" s="70">
        <f t="shared" si="11"/>
        <v>0</v>
      </c>
      <c r="U137" s="15"/>
    </row>
    <row r="138" spans="2:21" ht="13.5" customHeight="1">
      <c r="B138" s="144"/>
      <c r="C138" s="140"/>
      <c r="D138" s="114"/>
      <c r="E138" s="215"/>
      <c r="F138" s="109"/>
      <c r="G138" s="534"/>
      <c r="H138" s="535"/>
      <c r="I138" s="536"/>
      <c r="J138" s="534"/>
      <c r="K138" s="535"/>
      <c r="L138" s="536"/>
      <c r="M138" s="534"/>
      <c r="N138" s="535"/>
      <c r="O138" s="536"/>
      <c r="P138" s="534"/>
      <c r="Q138" s="535"/>
      <c r="R138" s="536"/>
      <c r="S138" s="16"/>
      <c r="T138" s="70">
        <f t="shared" si="11"/>
        <v>0</v>
      </c>
      <c r="U138" s="15"/>
    </row>
    <row r="139" spans="2:21" ht="13.5" customHeight="1">
      <c r="B139" s="144"/>
      <c r="C139" s="140"/>
      <c r="D139" s="114"/>
      <c r="E139" s="117" t="s">
        <v>188</v>
      </c>
      <c r="F139" s="109"/>
      <c r="G139" s="543">
        <f>SUM(G140:I144)</f>
        <v>0</v>
      </c>
      <c r="H139" s="544"/>
      <c r="I139" s="545"/>
      <c r="J139" s="543">
        <f>SUM(J140:L144)</f>
        <v>0</v>
      </c>
      <c r="K139" s="544"/>
      <c r="L139" s="545"/>
      <c r="M139" s="543">
        <f>SUM(M140:O144)</f>
        <v>0</v>
      </c>
      <c r="N139" s="544"/>
      <c r="O139" s="545"/>
      <c r="P139" s="543">
        <f>SUM(P140:R144)</f>
        <v>0</v>
      </c>
      <c r="Q139" s="544"/>
      <c r="R139" s="545"/>
      <c r="S139" s="112"/>
      <c r="T139" s="110">
        <f>SUM(T140:T144)</f>
        <v>0</v>
      </c>
      <c r="U139" s="111"/>
    </row>
    <row r="140" spans="2:21" ht="13.5" customHeight="1">
      <c r="B140" s="144"/>
      <c r="C140" s="140"/>
      <c r="D140" s="114"/>
      <c r="E140" s="213" t="s">
        <v>285</v>
      </c>
      <c r="F140" s="115" t="s">
        <v>212</v>
      </c>
      <c r="G140" s="534"/>
      <c r="H140" s="535"/>
      <c r="I140" s="536"/>
      <c r="J140" s="534"/>
      <c r="K140" s="535"/>
      <c r="L140" s="536"/>
      <c r="M140" s="534"/>
      <c r="N140" s="535"/>
      <c r="O140" s="536"/>
      <c r="P140" s="534"/>
      <c r="Q140" s="535"/>
      <c r="R140" s="536"/>
      <c r="S140" s="16"/>
      <c r="T140" s="70">
        <f>$H$6*G140+$K$6*J140+$N$6*M140+$Q$6*P140</f>
        <v>0</v>
      </c>
      <c r="U140" s="15"/>
    </row>
    <row r="141" spans="2:21" ht="13.5" customHeight="1">
      <c r="B141" s="144"/>
      <c r="C141" s="140"/>
      <c r="D141" s="114"/>
      <c r="E141" s="213" t="s">
        <v>286</v>
      </c>
      <c r="F141" s="115" t="s">
        <v>213</v>
      </c>
      <c r="G141" s="534"/>
      <c r="H141" s="535"/>
      <c r="I141" s="536"/>
      <c r="J141" s="534"/>
      <c r="K141" s="535"/>
      <c r="L141" s="536"/>
      <c r="M141" s="534"/>
      <c r="N141" s="535"/>
      <c r="O141" s="536"/>
      <c r="P141" s="534"/>
      <c r="Q141" s="535"/>
      <c r="R141" s="536"/>
      <c r="S141" s="16"/>
      <c r="T141" s="70">
        <f>$H$6*G141+$K$6*J141+$N$6*M141+$Q$6*P141</f>
        <v>0</v>
      </c>
      <c r="U141" s="15"/>
    </row>
    <row r="142" spans="2:21" ht="13.5" customHeight="1">
      <c r="B142" s="144"/>
      <c r="C142" s="140"/>
      <c r="D142" s="114"/>
      <c r="E142" s="213" t="s">
        <v>287</v>
      </c>
      <c r="F142" s="115" t="s">
        <v>214</v>
      </c>
      <c r="G142" s="534"/>
      <c r="H142" s="535"/>
      <c r="I142" s="536"/>
      <c r="J142" s="534"/>
      <c r="K142" s="535"/>
      <c r="L142" s="536"/>
      <c r="M142" s="534"/>
      <c r="N142" s="535"/>
      <c r="O142" s="536"/>
      <c r="P142" s="534"/>
      <c r="Q142" s="535"/>
      <c r="R142" s="536"/>
      <c r="S142" s="16"/>
      <c r="T142" s="70">
        <f>$H$6*G142+$K$6*J142+$N$6*M142+$Q$6*P142</f>
        <v>0</v>
      </c>
      <c r="U142" s="15"/>
    </row>
    <row r="143" spans="2:21" ht="13.5" customHeight="1">
      <c r="B143" s="144"/>
      <c r="C143" s="140"/>
      <c r="D143" s="114"/>
      <c r="E143" s="214"/>
      <c r="F143" s="115"/>
      <c r="G143" s="534"/>
      <c r="H143" s="535"/>
      <c r="I143" s="536"/>
      <c r="J143" s="534"/>
      <c r="K143" s="535"/>
      <c r="L143" s="536"/>
      <c r="M143" s="534"/>
      <c r="N143" s="535"/>
      <c r="O143" s="536"/>
      <c r="P143" s="534"/>
      <c r="Q143" s="535"/>
      <c r="R143" s="536"/>
      <c r="S143" s="16"/>
      <c r="T143" s="70">
        <f>$H$6*G143+$K$6*J143+$N$6*M143+$Q$6*P143</f>
        <v>0</v>
      </c>
      <c r="U143" s="15"/>
    </row>
    <row r="144" spans="2:21" ht="13.5" customHeight="1">
      <c r="B144" s="144"/>
      <c r="C144" s="140"/>
      <c r="D144" s="114"/>
      <c r="E144" s="215"/>
      <c r="F144" s="109"/>
      <c r="G144" s="534"/>
      <c r="H144" s="535"/>
      <c r="I144" s="536"/>
      <c r="J144" s="534"/>
      <c r="K144" s="535"/>
      <c r="L144" s="536"/>
      <c r="M144" s="534"/>
      <c r="N144" s="535"/>
      <c r="O144" s="536"/>
      <c r="P144" s="534"/>
      <c r="Q144" s="535"/>
      <c r="R144" s="536"/>
      <c r="S144" s="16"/>
      <c r="T144" s="70">
        <f>$H$6*G144+$K$6*J144+$N$6*M144+$Q$6*P144</f>
        <v>0</v>
      </c>
      <c r="U144" s="15"/>
    </row>
    <row r="145" spans="2:21" ht="13.5" customHeight="1">
      <c r="B145" s="144"/>
      <c r="C145" s="140"/>
      <c r="D145" s="114"/>
      <c r="E145" s="117" t="s">
        <v>189</v>
      </c>
      <c r="F145" s="109"/>
      <c r="G145" s="543">
        <f>SUM(G146:I151)</f>
        <v>0.2</v>
      </c>
      <c r="H145" s="544"/>
      <c r="I145" s="545"/>
      <c r="J145" s="543">
        <f>SUM(J146:L151)</f>
        <v>0.1</v>
      </c>
      <c r="K145" s="544"/>
      <c r="L145" s="545"/>
      <c r="M145" s="543">
        <f>SUM(M146:O151)</f>
        <v>0.1</v>
      </c>
      <c r="N145" s="544"/>
      <c r="O145" s="545"/>
      <c r="P145" s="543">
        <f>SUM(P146:R151)</f>
        <v>0.3</v>
      </c>
      <c r="Q145" s="544"/>
      <c r="R145" s="545"/>
      <c r="S145" s="112"/>
      <c r="T145" s="110">
        <f>SUM(T146:T151)</f>
        <v>580000</v>
      </c>
      <c r="U145" s="111"/>
    </row>
    <row r="146" spans="2:21" ht="13.5" customHeight="1">
      <c r="B146" s="144"/>
      <c r="C146" s="140"/>
      <c r="D146" s="114"/>
      <c r="E146" s="213" t="s">
        <v>288</v>
      </c>
      <c r="F146" s="115" t="s">
        <v>215</v>
      </c>
      <c r="G146" s="534"/>
      <c r="H146" s="535"/>
      <c r="I146" s="536"/>
      <c r="J146" s="534"/>
      <c r="K146" s="535"/>
      <c r="L146" s="536"/>
      <c r="M146" s="534"/>
      <c r="N146" s="535"/>
      <c r="O146" s="536"/>
      <c r="P146" s="534"/>
      <c r="Q146" s="535"/>
      <c r="R146" s="536"/>
      <c r="S146" s="16"/>
      <c r="T146" s="70">
        <f aca="true" t="shared" si="12" ref="T146:T151">$H$6*G146+$K$6*J146+$N$6*M146+$Q$6*P146</f>
        <v>0</v>
      </c>
      <c r="U146" s="15"/>
    </row>
    <row r="147" spans="2:21" ht="13.5" customHeight="1">
      <c r="B147" s="144"/>
      <c r="C147" s="140"/>
      <c r="D147" s="114"/>
      <c r="E147" s="213" t="s">
        <v>289</v>
      </c>
      <c r="F147" s="115" t="s">
        <v>216</v>
      </c>
      <c r="G147" s="534"/>
      <c r="H147" s="535"/>
      <c r="I147" s="536"/>
      <c r="J147" s="534"/>
      <c r="K147" s="535"/>
      <c r="L147" s="536"/>
      <c r="M147" s="534"/>
      <c r="N147" s="535"/>
      <c r="O147" s="536"/>
      <c r="P147" s="534"/>
      <c r="Q147" s="535"/>
      <c r="R147" s="536"/>
      <c r="S147" s="16"/>
      <c r="T147" s="70">
        <f t="shared" si="12"/>
        <v>0</v>
      </c>
      <c r="U147" s="15"/>
    </row>
    <row r="148" spans="2:21" ht="13.5" customHeight="1">
      <c r="B148" s="144"/>
      <c r="C148" s="140"/>
      <c r="D148" s="114"/>
      <c r="E148" s="213" t="s">
        <v>290</v>
      </c>
      <c r="F148" s="115" t="s">
        <v>217</v>
      </c>
      <c r="G148" s="534">
        <v>0.1</v>
      </c>
      <c r="H148" s="535"/>
      <c r="I148" s="536"/>
      <c r="J148" s="534"/>
      <c r="K148" s="535"/>
      <c r="L148" s="536"/>
      <c r="M148" s="534">
        <v>0.1</v>
      </c>
      <c r="N148" s="535"/>
      <c r="O148" s="536"/>
      <c r="P148" s="534">
        <v>0.3</v>
      </c>
      <c r="Q148" s="535"/>
      <c r="R148" s="536"/>
      <c r="S148" s="16"/>
      <c r="T148" s="70">
        <f t="shared" si="12"/>
        <v>390000</v>
      </c>
      <c r="U148" s="15"/>
    </row>
    <row r="149" spans="2:21" ht="13.5" customHeight="1">
      <c r="B149" s="144"/>
      <c r="C149" s="140"/>
      <c r="D149" s="114"/>
      <c r="E149" s="213" t="s">
        <v>291</v>
      </c>
      <c r="F149" s="115" t="s">
        <v>218</v>
      </c>
      <c r="G149" s="534">
        <v>0.1</v>
      </c>
      <c r="H149" s="535"/>
      <c r="I149" s="536"/>
      <c r="J149" s="534">
        <v>0.1</v>
      </c>
      <c r="K149" s="535"/>
      <c r="L149" s="536"/>
      <c r="M149" s="534"/>
      <c r="N149" s="535"/>
      <c r="O149" s="536"/>
      <c r="P149" s="534"/>
      <c r="Q149" s="535"/>
      <c r="R149" s="536"/>
      <c r="S149" s="16"/>
      <c r="T149" s="70">
        <f t="shared" si="12"/>
        <v>190000</v>
      </c>
      <c r="U149" s="15"/>
    </row>
    <row r="150" spans="2:21" ht="13.5" customHeight="1">
      <c r="B150" s="144"/>
      <c r="C150" s="140"/>
      <c r="D150" s="114"/>
      <c r="E150" s="214"/>
      <c r="F150" s="115"/>
      <c r="G150" s="534"/>
      <c r="H150" s="535"/>
      <c r="I150" s="536"/>
      <c r="J150" s="534"/>
      <c r="K150" s="535"/>
      <c r="L150" s="536"/>
      <c r="M150" s="534"/>
      <c r="N150" s="535"/>
      <c r="O150" s="536"/>
      <c r="P150" s="534"/>
      <c r="Q150" s="535"/>
      <c r="R150" s="536"/>
      <c r="S150" s="16"/>
      <c r="T150" s="70">
        <f t="shared" si="12"/>
        <v>0</v>
      </c>
      <c r="U150" s="15"/>
    </row>
    <row r="151" spans="2:21" ht="13.5" customHeight="1">
      <c r="B151" s="144"/>
      <c r="C151" s="140"/>
      <c r="D151" s="114"/>
      <c r="E151" s="215"/>
      <c r="F151" s="109"/>
      <c r="G151" s="534"/>
      <c r="H151" s="535"/>
      <c r="I151" s="536"/>
      <c r="J151" s="534"/>
      <c r="K151" s="535"/>
      <c r="L151" s="536"/>
      <c r="M151" s="534"/>
      <c r="N151" s="535"/>
      <c r="O151" s="536"/>
      <c r="P151" s="534"/>
      <c r="Q151" s="535"/>
      <c r="R151" s="536"/>
      <c r="S151" s="16"/>
      <c r="T151" s="70">
        <f t="shared" si="12"/>
        <v>0</v>
      </c>
      <c r="U151" s="15"/>
    </row>
    <row r="152" spans="2:21" ht="13.5" customHeight="1">
      <c r="B152" s="144"/>
      <c r="C152" s="140"/>
      <c r="D152" s="114"/>
      <c r="E152" s="117" t="s">
        <v>190</v>
      </c>
      <c r="F152" s="109"/>
      <c r="G152" s="543">
        <f>SUM(G153:I160)</f>
        <v>0.6</v>
      </c>
      <c r="H152" s="544"/>
      <c r="I152" s="545"/>
      <c r="J152" s="543">
        <f>SUM(J153:L160)</f>
        <v>0.30000000000000004</v>
      </c>
      <c r="K152" s="544"/>
      <c r="L152" s="545"/>
      <c r="M152" s="543">
        <f>SUM(M153:O160)</f>
        <v>0.30000000000000004</v>
      </c>
      <c r="N152" s="544"/>
      <c r="O152" s="545"/>
      <c r="P152" s="543">
        <f>SUM(P153:R160)</f>
        <v>1.8</v>
      </c>
      <c r="Q152" s="544"/>
      <c r="R152" s="545"/>
      <c r="S152" s="112"/>
      <c r="T152" s="110">
        <f>SUM(T153:T160)</f>
        <v>2370000</v>
      </c>
      <c r="U152" s="111"/>
    </row>
    <row r="153" spans="2:21" ht="13.5" customHeight="1">
      <c r="B153" s="144"/>
      <c r="C153" s="140"/>
      <c r="D153" s="114"/>
      <c r="E153" s="213" t="s">
        <v>292</v>
      </c>
      <c r="F153" s="115" t="s">
        <v>219</v>
      </c>
      <c r="G153" s="534">
        <v>0.1</v>
      </c>
      <c r="H153" s="535"/>
      <c r="I153" s="536"/>
      <c r="J153" s="534"/>
      <c r="K153" s="535"/>
      <c r="L153" s="536"/>
      <c r="M153" s="534">
        <v>0.1</v>
      </c>
      <c r="N153" s="535"/>
      <c r="O153" s="536"/>
      <c r="P153" s="534">
        <v>0.3</v>
      </c>
      <c r="Q153" s="535"/>
      <c r="R153" s="536"/>
      <c r="S153" s="16"/>
      <c r="T153" s="70">
        <f aca="true" t="shared" si="13" ref="T153:T160">$H$6*G153+$K$6*J153+$N$6*M153+$Q$6*P153</f>
        <v>390000</v>
      </c>
      <c r="U153" s="15"/>
    </row>
    <row r="154" spans="2:21" ht="13.5" customHeight="1">
      <c r="B154" s="144"/>
      <c r="C154" s="140"/>
      <c r="D154" s="114"/>
      <c r="E154" s="213" t="s">
        <v>293</v>
      </c>
      <c r="F154" s="115" t="s">
        <v>220</v>
      </c>
      <c r="G154" s="534">
        <v>0.1</v>
      </c>
      <c r="H154" s="535"/>
      <c r="I154" s="536"/>
      <c r="J154" s="534"/>
      <c r="K154" s="535"/>
      <c r="L154" s="536"/>
      <c r="M154" s="534">
        <v>0.1</v>
      </c>
      <c r="N154" s="535"/>
      <c r="O154" s="536"/>
      <c r="P154" s="534">
        <v>0.3</v>
      </c>
      <c r="Q154" s="535"/>
      <c r="R154" s="536"/>
      <c r="S154" s="16"/>
      <c r="T154" s="70">
        <f t="shared" si="13"/>
        <v>390000</v>
      </c>
      <c r="U154" s="15"/>
    </row>
    <row r="155" spans="2:21" ht="13.5" customHeight="1">
      <c r="B155" s="144"/>
      <c r="C155" s="140"/>
      <c r="D155" s="114"/>
      <c r="E155" s="213" t="s">
        <v>294</v>
      </c>
      <c r="F155" s="115" t="s">
        <v>221</v>
      </c>
      <c r="G155" s="534">
        <v>0.1</v>
      </c>
      <c r="H155" s="535"/>
      <c r="I155" s="536"/>
      <c r="J155" s="534"/>
      <c r="K155" s="535"/>
      <c r="L155" s="536"/>
      <c r="M155" s="534">
        <v>0.1</v>
      </c>
      <c r="N155" s="535"/>
      <c r="O155" s="536"/>
      <c r="P155" s="534">
        <v>0.3</v>
      </c>
      <c r="Q155" s="535"/>
      <c r="R155" s="536"/>
      <c r="S155" s="16"/>
      <c r="T155" s="70">
        <f t="shared" si="13"/>
        <v>390000</v>
      </c>
      <c r="U155" s="15"/>
    </row>
    <row r="156" spans="2:21" ht="13.5" customHeight="1">
      <c r="B156" s="144"/>
      <c r="C156" s="140"/>
      <c r="D156" s="114"/>
      <c r="E156" s="213" t="s">
        <v>295</v>
      </c>
      <c r="F156" s="115" t="s">
        <v>222</v>
      </c>
      <c r="G156" s="534">
        <v>0.1</v>
      </c>
      <c r="H156" s="535"/>
      <c r="I156" s="536"/>
      <c r="J156" s="534">
        <v>0.1</v>
      </c>
      <c r="K156" s="535"/>
      <c r="L156" s="536"/>
      <c r="M156" s="534"/>
      <c r="N156" s="535"/>
      <c r="O156" s="536"/>
      <c r="P156" s="534">
        <v>0.3</v>
      </c>
      <c r="Q156" s="535"/>
      <c r="R156" s="536"/>
      <c r="S156" s="16"/>
      <c r="T156" s="70">
        <f t="shared" si="13"/>
        <v>400000</v>
      </c>
      <c r="U156" s="15"/>
    </row>
    <row r="157" spans="2:21" ht="13.5" customHeight="1">
      <c r="B157" s="144"/>
      <c r="C157" s="140"/>
      <c r="D157" s="114"/>
      <c r="E157" s="213" t="s">
        <v>296</v>
      </c>
      <c r="F157" s="115" t="s">
        <v>223</v>
      </c>
      <c r="G157" s="534">
        <v>0.1</v>
      </c>
      <c r="H157" s="535"/>
      <c r="I157" s="536"/>
      <c r="J157" s="534">
        <v>0.1</v>
      </c>
      <c r="K157" s="535"/>
      <c r="L157" s="536"/>
      <c r="M157" s="534"/>
      <c r="N157" s="535"/>
      <c r="O157" s="536"/>
      <c r="P157" s="534">
        <v>0.3</v>
      </c>
      <c r="Q157" s="535"/>
      <c r="R157" s="536"/>
      <c r="S157" s="16"/>
      <c r="T157" s="70">
        <f t="shared" si="13"/>
        <v>400000</v>
      </c>
      <c r="U157" s="15"/>
    </row>
    <row r="158" spans="2:21" ht="13.5" customHeight="1">
      <c r="B158" s="144"/>
      <c r="C158" s="140"/>
      <c r="D158" s="114"/>
      <c r="E158" s="213" t="s">
        <v>297</v>
      </c>
      <c r="F158" s="109" t="s">
        <v>224</v>
      </c>
      <c r="G158" s="534">
        <v>0.1</v>
      </c>
      <c r="H158" s="535"/>
      <c r="I158" s="536"/>
      <c r="J158" s="534">
        <v>0.1</v>
      </c>
      <c r="K158" s="535"/>
      <c r="L158" s="536"/>
      <c r="M158" s="534"/>
      <c r="N158" s="535"/>
      <c r="O158" s="536"/>
      <c r="P158" s="534">
        <v>0.3</v>
      </c>
      <c r="Q158" s="535"/>
      <c r="R158" s="536"/>
      <c r="S158" s="16"/>
      <c r="T158" s="70">
        <f t="shared" si="13"/>
        <v>400000</v>
      </c>
      <c r="U158" s="15"/>
    </row>
    <row r="159" spans="2:21" ht="13.5" customHeight="1">
      <c r="B159" s="144"/>
      <c r="C159" s="140"/>
      <c r="D159" s="114"/>
      <c r="E159" s="214"/>
      <c r="F159" s="115"/>
      <c r="G159" s="534"/>
      <c r="H159" s="535"/>
      <c r="I159" s="536"/>
      <c r="J159" s="534"/>
      <c r="K159" s="535"/>
      <c r="L159" s="536"/>
      <c r="M159" s="534"/>
      <c r="N159" s="535"/>
      <c r="O159" s="536"/>
      <c r="P159" s="534"/>
      <c r="Q159" s="535"/>
      <c r="R159" s="536"/>
      <c r="S159" s="16"/>
      <c r="T159" s="70">
        <f t="shared" si="13"/>
        <v>0</v>
      </c>
      <c r="U159" s="15"/>
    </row>
    <row r="160" spans="2:21" ht="13.5" customHeight="1">
      <c r="B160" s="144"/>
      <c r="C160" s="140"/>
      <c r="D160" s="114"/>
      <c r="E160" s="215"/>
      <c r="F160" s="109"/>
      <c r="G160" s="534"/>
      <c r="H160" s="535"/>
      <c r="I160" s="536"/>
      <c r="J160" s="534"/>
      <c r="K160" s="535"/>
      <c r="L160" s="536"/>
      <c r="M160" s="534"/>
      <c r="N160" s="535"/>
      <c r="O160" s="536"/>
      <c r="P160" s="534"/>
      <c r="Q160" s="535"/>
      <c r="R160" s="536"/>
      <c r="S160" s="16"/>
      <c r="T160" s="70">
        <f t="shared" si="13"/>
        <v>0</v>
      </c>
      <c r="U160" s="15"/>
    </row>
    <row r="161" spans="2:21" ht="13.5" customHeight="1">
      <c r="B161" s="144"/>
      <c r="C161" s="140"/>
      <c r="D161" s="114"/>
      <c r="E161" s="117" t="s">
        <v>191</v>
      </c>
      <c r="F161" s="109"/>
      <c r="G161" s="543">
        <f>SUM(G162:I165)</f>
        <v>0.2</v>
      </c>
      <c r="H161" s="544"/>
      <c r="I161" s="545"/>
      <c r="J161" s="543">
        <f>SUM(J162:L165)</f>
        <v>0</v>
      </c>
      <c r="K161" s="544"/>
      <c r="L161" s="545"/>
      <c r="M161" s="543">
        <f>SUM(M162:O165)</f>
        <v>0.2</v>
      </c>
      <c r="N161" s="544"/>
      <c r="O161" s="545"/>
      <c r="P161" s="543">
        <f>SUM(P162:R165)</f>
        <v>0.6</v>
      </c>
      <c r="Q161" s="544"/>
      <c r="R161" s="545"/>
      <c r="S161" s="112"/>
      <c r="T161" s="110">
        <f>SUM(T162:T165)</f>
        <v>780000</v>
      </c>
      <c r="U161" s="111"/>
    </row>
    <row r="162" spans="2:21" ht="13.5" customHeight="1">
      <c r="B162" s="144"/>
      <c r="C162" s="140"/>
      <c r="D162" s="114"/>
      <c r="E162" s="213" t="s">
        <v>298</v>
      </c>
      <c r="F162" s="115" t="s">
        <v>225</v>
      </c>
      <c r="G162" s="534">
        <v>0.1</v>
      </c>
      <c r="H162" s="535"/>
      <c r="I162" s="536"/>
      <c r="J162" s="534"/>
      <c r="K162" s="535"/>
      <c r="L162" s="536"/>
      <c r="M162" s="534">
        <v>0.1</v>
      </c>
      <c r="N162" s="535"/>
      <c r="O162" s="536"/>
      <c r="P162" s="534">
        <v>0.3</v>
      </c>
      <c r="Q162" s="535"/>
      <c r="R162" s="536"/>
      <c r="S162" s="16"/>
      <c r="T162" s="70">
        <f>$H$6*G162+$K$6*J162+$N$6*M162+$Q$6*P162</f>
        <v>390000</v>
      </c>
      <c r="U162" s="15"/>
    </row>
    <row r="163" spans="2:21" ht="13.5" customHeight="1">
      <c r="B163" s="144"/>
      <c r="C163" s="140"/>
      <c r="D163" s="114"/>
      <c r="E163" s="213" t="s">
        <v>299</v>
      </c>
      <c r="F163" s="115" t="s">
        <v>226</v>
      </c>
      <c r="G163" s="534">
        <v>0.1</v>
      </c>
      <c r="H163" s="535"/>
      <c r="I163" s="536"/>
      <c r="J163" s="534"/>
      <c r="K163" s="535"/>
      <c r="L163" s="536"/>
      <c r="M163" s="534">
        <v>0.1</v>
      </c>
      <c r="N163" s="535"/>
      <c r="O163" s="536"/>
      <c r="P163" s="534">
        <v>0.3</v>
      </c>
      <c r="Q163" s="535"/>
      <c r="R163" s="536"/>
      <c r="S163" s="16"/>
      <c r="T163" s="70">
        <f>$H$6*G163+$K$6*J163+$N$6*M163+$Q$6*P163</f>
        <v>390000</v>
      </c>
      <c r="U163" s="15"/>
    </row>
    <row r="164" spans="2:21" ht="13.5" customHeight="1">
      <c r="B164" s="144"/>
      <c r="C164" s="140"/>
      <c r="D164" s="114"/>
      <c r="E164" s="214"/>
      <c r="F164" s="115"/>
      <c r="G164" s="534"/>
      <c r="H164" s="535"/>
      <c r="I164" s="536"/>
      <c r="J164" s="534"/>
      <c r="K164" s="535"/>
      <c r="L164" s="536"/>
      <c r="M164" s="534"/>
      <c r="N164" s="535"/>
      <c r="O164" s="536"/>
      <c r="P164" s="534"/>
      <c r="Q164" s="535"/>
      <c r="R164" s="536"/>
      <c r="S164" s="16"/>
      <c r="T164" s="70">
        <f>$H$6*G164+$K$6*J164+$N$6*M164+$Q$6*P164</f>
        <v>0</v>
      </c>
      <c r="U164" s="15"/>
    </row>
    <row r="165" spans="2:21" ht="13.5" customHeight="1">
      <c r="B165" s="144"/>
      <c r="C165" s="140"/>
      <c r="D165" s="114"/>
      <c r="E165" s="215"/>
      <c r="F165" s="109"/>
      <c r="G165" s="534"/>
      <c r="H165" s="535"/>
      <c r="I165" s="536"/>
      <c r="J165" s="534"/>
      <c r="K165" s="535"/>
      <c r="L165" s="536"/>
      <c r="M165" s="534"/>
      <c r="N165" s="535"/>
      <c r="O165" s="536"/>
      <c r="P165" s="534"/>
      <c r="Q165" s="535"/>
      <c r="R165" s="536"/>
      <c r="S165" s="16"/>
      <c r="T165" s="70">
        <f>$H$6*G165+$K$6*J165+$N$6*M165+$Q$6*P165</f>
        <v>0</v>
      </c>
      <c r="U165" s="15"/>
    </row>
    <row r="166" spans="2:21" ht="13.5" customHeight="1">
      <c r="B166" s="144"/>
      <c r="C166" s="140"/>
      <c r="D166" s="114"/>
      <c r="E166" s="117" t="s">
        <v>192</v>
      </c>
      <c r="F166" s="109"/>
      <c r="G166" s="543">
        <f>SUM(G167:I173)</f>
        <v>0.5</v>
      </c>
      <c r="H166" s="544"/>
      <c r="I166" s="545"/>
      <c r="J166" s="543">
        <f>SUM(J167:L173)</f>
        <v>0</v>
      </c>
      <c r="K166" s="544"/>
      <c r="L166" s="545"/>
      <c r="M166" s="543">
        <f>SUM(M167:O173)</f>
        <v>0.5</v>
      </c>
      <c r="N166" s="544"/>
      <c r="O166" s="545"/>
      <c r="P166" s="543">
        <f>SUM(P167:R173)</f>
        <v>1.5</v>
      </c>
      <c r="Q166" s="544"/>
      <c r="R166" s="545"/>
      <c r="S166" s="112"/>
      <c r="T166" s="110">
        <f>SUM(T167:T173)</f>
        <v>1950000</v>
      </c>
      <c r="U166" s="111"/>
    </row>
    <row r="167" spans="2:21" ht="13.5" customHeight="1">
      <c r="B167" s="144"/>
      <c r="C167" s="140"/>
      <c r="D167" s="114"/>
      <c r="E167" s="213" t="s">
        <v>300</v>
      </c>
      <c r="F167" s="115" t="s">
        <v>227</v>
      </c>
      <c r="G167" s="534">
        <v>0.1</v>
      </c>
      <c r="H167" s="535"/>
      <c r="I167" s="536"/>
      <c r="J167" s="534"/>
      <c r="K167" s="535"/>
      <c r="L167" s="536"/>
      <c r="M167" s="534">
        <v>0.1</v>
      </c>
      <c r="N167" s="535"/>
      <c r="O167" s="536"/>
      <c r="P167" s="534">
        <v>0.3</v>
      </c>
      <c r="Q167" s="535"/>
      <c r="R167" s="536"/>
      <c r="S167" s="16"/>
      <c r="T167" s="70">
        <f aca="true" t="shared" si="14" ref="T167:T173">$H$6*G167+$K$6*J167+$N$6*M167+$Q$6*P167</f>
        <v>390000</v>
      </c>
      <c r="U167" s="15"/>
    </row>
    <row r="168" spans="2:21" ht="13.5" customHeight="1">
      <c r="B168" s="144"/>
      <c r="C168" s="140"/>
      <c r="D168" s="114"/>
      <c r="E168" s="213" t="s">
        <v>301</v>
      </c>
      <c r="F168" s="115" t="s">
        <v>236</v>
      </c>
      <c r="G168" s="534">
        <v>0.1</v>
      </c>
      <c r="H168" s="535"/>
      <c r="I168" s="536"/>
      <c r="J168" s="534"/>
      <c r="K168" s="535"/>
      <c r="L168" s="536"/>
      <c r="M168" s="534">
        <v>0.1</v>
      </c>
      <c r="N168" s="535"/>
      <c r="O168" s="536"/>
      <c r="P168" s="534">
        <v>0.3</v>
      </c>
      <c r="Q168" s="535"/>
      <c r="R168" s="536"/>
      <c r="S168" s="16"/>
      <c r="T168" s="70">
        <f t="shared" si="14"/>
        <v>390000</v>
      </c>
      <c r="U168" s="15"/>
    </row>
    <row r="169" spans="2:21" ht="13.5" customHeight="1">
      <c r="B169" s="144"/>
      <c r="C169" s="140"/>
      <c r="D169" s="114"/>
      <c r="E169" s="213" t="s">
        <v>302</v>
      </c>
      <c r="F169" s="115" t="s">
        <v>232</v>
      </c>
      <c r="G169" s="534">
        <v>0.1</v>
      </c>
      <c r="H169" s="535"/>
      <c r="I169" s="536"/>
      <c r="J169" s="534"/>
      <c r="K169" s="535"/>
      <c r="L169" s="536"/>
      <c r="M169" s="534">
        <v>0.1</v>
      </c>
      <c r="N169" s="535"/>
      <c r="O169" s="536"/>
      <c r="P169" s="534">
        <v>0.3</v>
      </c>
      <c r="Q169" s="535"/>
      <c r="R169" s="536"/>
      <c r="S169" s="16"/>
      <c r="T169" s="70">
        <f t="shared" si="14"/>
        <v>390000</v>
      </c>
      <c r="U169" s="15"/>
    </row>
    <row r="170" spans="2:21" ht="13.5" customHeight="1">
      <c r="B170" s="144"/>
      <c r="C170" s="140"/>
      <c r="D170" s="114"/>
      <c r="E170" s="213" t="s">
        <v>303</v>
      </c>
      <c r="F170" s="115" t="s">
        <v>228</v>
      </c>
      <c r="G170" s="534">
        <v>0.1</v>
      </c>
      <c r="H170" s="535"/>
      <c r="I170" s="536"/>
      <c r="J170" s="534"/>
      <c r="K170" s="535"/>
      <c r="L170" s="536"/>
      <c r="M170" s="534">
        <v>0.1</v>
      </c>
      <c r="N170" s="535"/>
      <c r="O170" s="536"/>
      <c r="P170" s="534">
        <v>0.3</v>
      </c>
      <c r="Q170" s="535"/>
      <c r="R170" s="536"/>
      <c r="S170" s="16"/>
      <c r="T170" s="70">
        <f t="shared" si="14"/>
        <v>390000</v>
      </c>
      <c r="U170" s="15"/>
    </row>
    <row r="171" spans="2:21" ht="13.5" customHeight="1">
      <c r="B171" s="144"/>
      <c r="C171" s="140"/>
      <c r="D171" s="114"/>
      <c r="E171" s="213" t="s">
        <v>304</v>
      </c>
      <c r="F171" s="115" t="s">
        <v>229</v>
      </c>
      <c r="G171" s="534">
        <v>0.1</v>
      </c>
      <c r="H171" s="535"/>
      <c r="I171" s="536"/>
      <c r="J171" s="534"/>
      <c r="K171" s="535"/>
      <c r="L171" s="536"/>
      <c r="M171" s="534">
        <v>0.1</v>
      </c>
      <c r="N171" s="535"/>
      <c r="O171" s="536"/>
      <c r="P171" s="534">
        <v>0.3</v>
      </c>
      <c r="Q171" s="535"/>
      <c r="R171" s="536"/>
      <c r="S171" s="16"/>
      <c r="T171" s="70">
        <f t="shared" si="14"/>
        <v>390000</v>
      </c>
      <c r="U171" s="15"/>
    </row>
    <row r="172" spans="2:21" ht="13.5" customHeight="1">
      <c r="B172" s="144"/>
      <c r="C172" s="140"/>
      <c r="D172" s="114"/>
      <c r="E172" s="214"/>
      <c r="F172" s="115"/>
      <c r="G172" s="534"/>
      <c r="H172" s="535"/>
      <c r="I172" s="536"/>
      <c r="J172" s="534"/>
      <c r="K172" s="535"/>
      <c r="L172" s="536"/>
      <c r="M172" s="534"/>
      <c r="N172" s="535"/>
      <c r="O172" s="536"/>
      <c r="P172" s="534"/>
      <c r="Q172" s="535"/>
      <c r="R172" s="536"/>
      <c r="S172" s="16"/>
      <c r="T172" s="70">
        <f t="shared" si="14"/>
        <v>0</v>
      </c>
      <c r="U172" s="15"/>
    </row>
    <row r="173" spans="2:21" ht="13.5" customHeight="1">
      <c r="B173" s="144"/>
      <c r="C173" s="140"/>
      <c r="D173" s="114"/>
      <c r="E173" s="215"/>
      <c r="F173" s="109"/>
      <c r="G173" s="534"/>
      <c r="H173" s="535"/>
      <c r="I173" s="536"/>
      <c r="J173" s="534"/>
      <c r="K173" s="535"/>
      <c r="L173" s="536"/>
      <c r="M173" s="534"/>
      <c r="N173" s="535"/>
      <c r="O173" s="536"/>
      <c r="P173" s="534"/>
      <c r="Q173" s="535"/>
      <c r="R173" s="536"/>
      <c r="S173" s="16"/>
      <c r="T173" s="70">
        <f t="shared" si="14"/>
        <v>0</v>
      </c>
      <c r="U173" s="15"/>
    </row>
    <row r="174" spans="2:21" ht="13.5" customHeight="1">
      <c r="B174" s="144"/>
      <c r="C174" s="140"/>
      <c r="D174" s="114"/>
      <c r="E174" s="117" t="s">
        <v>193</v>
      </c>
      <c r="F174" s="109"/>
      <c r="G174" s="543">
        <f>SUM(G175:I178)</f>
        <v>0</v>
      </c>
      <c r="H174" s="544"/>
      <c r="I174" s="545"/>
      <c r="J174" s="543">
        <f>SUM(J175:L178)</f>
        <v>0</v>
      </c>
      <c r="K174" s="544"/>
      <c r="L174" s="545"/>
      <c r="M174" s="543">
        <f>SUM(M175:O178)</f>
        <v>0</v>
      </c>
      <c r="N174" s="544"/>
      <c r="O174" s="545"/>
      <c r="P174" s="543">
        <f>SUM(P175:R178)</f>
        <v>0</v>
      </c>
      <c r="Q174" s="544"/>
      <c r="R174" s="545"/>
      <c r="S174" s="112"/>
      <c r="T174" s="110">
        <f>SUM(T175:T178)</f>
        <v>0</v>
      </c>
      <c r="U174" s="111"/>
    </row>
    <row r="175" spans="2:21" ht="13.5" customHeight="1">
      <c r="B175" s="144"/>
      <c r="C175" s="140"/>
      <c r="D175" s="114"/>
      <c r="E175" s="213" t="s">
        <v>305</v>
      </c>
      <c r="F175" s="115" t="s">
        <v>230</v>
      </c>
      <c r="G175" s="534"/>
      <c r="H175" s="535"/>
      <c r="I175" s="536"/>
      <c r="J175" s="534"/>
      <c r="K175" s="535"/>
      <c r="L175" s="536"/>
      <c r="M175" s="534"/>
      <c r="N175" s="535"/>
      <c r="O175" s="536"/>
      <c r="P175" s="534"/>
      <c r="Q175" s="535"/>
      <c r="R175" s="536"/>
      <c r="S175" s="16"/>
      <c r="T175" s="70">
        <f>$H$6*G175+$K$6*J175+$N$6*M175+$Q$6*P175</f>
        <v>0</v>
      </c>
      <c r="U175" s="15"/>
    </row>
    <row r="176" spans="2:21" ht="13.5" customHeight="1">
      <c r="B176" s="144"/>
      <c r="C176" s="140"/>
      <c r="D176" s="114"/>
      <c r="E176" s="213" t="s">
        <v>306</v>
      </c>
      <c r="F176" s="115" t="s">
        <v>231</v>
      </c>
      <c r="G176" s="534"/>
      <c r="H176" s="535"/>
      <c r="I176" s="536"/>
      <c r="J176" s="534"/>
      <c r="K176" s="535"/>
      <c r="L176" s="536"/>
      <c r="M176" s="534"/>
      <c r="N176" s="535"/>
      <c r="O176" s="536"/>
      <c r="P176" s="534"/>
      <c r="Q176" s="535"/>
      <c r="R176" s="536"/>
      <c r="S176" s="16"/>
      <c r="T176" s="70">
        <f>$H$6*G176+$K$6*J176+$N$6*M176+$Q$6*P176</f>
        <v>0</v>
      </c>
      <c r="U176" s="15"/>
    </row>
    <row r="177" spans="2:21" ht="13.5" customHeight="1">
      <c r="B177" s="144"/>
      <c r="C177" s="140"/>
      <c r="D177" s="114"/>
      <c r="E177" s="214"/>
      <c r="F177" s="115"/>
      <c r="G177" s="534"/>
      <c r="H177" s="535"/>
      <c r="I177" s="536"/>
      <c r="J177" s="534"/>
      <c r="K177" s="535"/>
      <c r="L177" s="536"/>
      <c r="M177" s="534"/>
      <c r="N177" s="535"/>
      <c r="O177" s="536"/>
      <c r="P177" s="534"/>
      <c r="Q177" s="535"/>
      <c r="R177" s="536"/>
      <c r="S177" s="16"/>
      <c r="T177" s="70">
        <f>$H$6*G177+$K$6*J177+$N$6*M177+$Q$6*P177</f>
        <v>0</v>
      </c>
      <c r="U177" s="15"/>
    </row>
    <row r="178" spans="2:21" ht="13.5" customHeight="1">
      <c r="B178" s="144"/>
      <c r="C178" s="140"/>
      <c r="D178" s="114"/>
      <c r="E178" s="215"/>
      <c r="F178" s="109"/>
      <c r="G178" s="534"/>
      <c r="H178" s="535"/>
      <c r="I178" s="536"/>
      <c r="J178" s="534"/>
      <c r="K178" s="535"/>
      <c r="L178" s="536"/>
      <c r="M178" s="534"/>
      <c r="N178" s="535"/>
      <c r="O178" s="536"/>
      <c r="P178" s="534"/>
      <c r="Q178" s="535"/>
      <c r="R178" s="536"/>
      <c r="S178" s="16"/>
      <c r="T178" s="70">
        <f>$H$6*G178+$K$6*J178+$N$6*M178+$Q$6*P178</f>
        <v>0</v>
      </c>
      <c r="U178" s="15"/>
    </row>
    <row r="179" spans="2:21" ht="13.5" customHeight="1">
      <c r="B179" s="144"/>
      <c r="C179" s="140"/>
      <c r="D179" s="114"/>
      <c r="E179" s="117" t="s">
        <v>233</v>
      </c>
      <c r="F179" s="109"/>
      <c r="G179" s="543">
        <f>SUM(G180:I187)</f>
        <v>0</v>
      </c>
      <c r="H179" s="544"/>
      <c r="I179" s="545"/>
      <c r="J179" s="543">
        <f>SUM(J180:L187)</f>
        <v>0</v>
      </c>
      <c r="K179" s="544"/>
      <c r="L179" s="545"/>
      <c r="M179" s="543">
        <f>SUM(M180:O187)</f>
        <v>0</v>
      </c>
      <c r="N179" s="544"/>
      <c r="O179" s="545"/>
      <c r="P179" s="543">
        <f>SUM(P180:R187)</f>
        <v>0</v>
      </c>
      <c r="Q179" s="544"/>
      <c r="R179" s="545"/>
      <c r="S179" s="112"/>
      <c r="T179" s="110">
        <f>SUM(T180:T187)</f>
        <v>0</v>
      </c>
      <c r="U179" s="111"/>
    </row>
    <row r="180" spans="2:21" ht="13.5" customHeight="1">
      <c r="B180" s="144"/>
      <c r="C180" s="140"/>
      <c r="D180" s="114"/>
      <c r="E180" s="214"/>
      <c r="F180" s="115"/>
      <c r="G180" s="534"/>
      <c r="H180" s="535"/>
      <c r="I180" s="536"/>
      <c r="J180" s="534"/>
      <c r="K180" s="535"/>
      <c r="L180" s="536"/>
      <c r="M180" s="534"/>
      <c r="N180" s="535"/>
      <c r="O180" s="536"/>
      <c r="P180" s="534"/>
      <c r="Q180" s="535"/>
      <c r="R180" s="536"/>
      <c r="S180" s="16"/>
      <c r="T180" s="70">
        <f aca="true" t="shared" si="15" ref="T180:T187">$H$6*G180+$K$6*J180+$N$6*M180+$Q$6*P180</f>
        <v>0</v>
      </c>
      <c r="U180" s="15"/>
    </row>
    <row r="181" spans="2:21" ht="13.5" customHeight="1">
      <c r="B181" s="144"/>
      <c r="C181" s="140"/>
      <c r="D181" s="114"/>
      <c r="E181" s="214"/>
      <c r="F181" s="115"/>
      <c r="G181" s="534"/>
      <c r="H181" s="535"/>
      <c r="I181" s="536"/>
      <c r="J181" s="534"/>
      <c r="K181" s="535"/>
      <c r="L181" s="536"/>
      <c r="M181" s="534"/>
      <c r="N181" s="535"/>
      <c r="O181" s="536"/>
      <c r="P181" s="534"/>
      <c r="Q181" s="535"/>
      <c r="R181" s="536"/>
      <c r="S181" s="16"/>
      <c r="T181" s="70">
        <f t="shared" si="15"/>
        <v>0</v>
      </c>
      <c r="U181" s="15"/>
    </row>
    <row r="182" spans="2:21" ht="13.5" customHeight="1">
      <c r="B182" s="144"/>
      <c r="C182" s="140"/>
      <c r="D182" s="114"/>
      <c r="E182" s="214"/>
      <c r="F182" s="115"/>
      <c r="G182" s="534"/>
      <c r="H182" s="535"/>
      <c r="I182" s="536"/>
      <c r="J182" s="534"/>
      <c r="K182" s="535"/>
      <c r="L182" s="536"/>
      <c r="M182" s="534"/>
      <c r="N182" s="535"/>
      <c r="O182" s="536"/>
      <c r="P182" s="534"/>
      <c r="Q182" s="535"/>
      <c r="R182" s="536"/>
      <c r="S182" s="16"/>
      <c r="T182" s="70">
        <f t="shared" si="15"/>
        <v>0</v>
      </c>
      <c r="U182" s="15"/>
    </row>
    <row r="183" spans="2:21" ht="13.5" customHeight="1">
      <c r="B183" s="144"/>
      <c r="C183" s="140"/>
      <c r="D183" s="114"/>
      <c r="E183" s="214"/>
      <c r="F183" s="115"/>
      <c r="G183" s="534"/>
      <c r="H183" s="535"/>
      <c r="I183" s="536"/>
      <c r="J183" s="534"/>
      <c r="K183" s="535"/>
      <c r="L183" s="536"/>
      <c r="M183" s="534"/>
      <c r="N183" s="535"/>
      <c r="O183" s="536"/>
      <c r="P183" s="534"/>
      <c r="Q183" s="535"/>
      <c r="R183" s="536"/>
      <c r="S183" s="16"/>
      <c r="T183" s="70">
        <f t="shared" si="15"/>
        <v>0</v>
      </c>
      <c r="U183" s="15"/>
    </row>
    <row r="184" spans="2:21" ht="13.5" customHeight="1">
      <c r="B184" s="144"/>
      <c r="C184" s="140"/>
      <c r="D184" s="114"/>
      <c r="E184" s="214"/>
      <c r="F184" s="115"/>
      <c r="G184" s="534"/>
      <c r="H184" s="535"/>
      <c r="I184" s="536"/>
      <c r="J184" s="534"/>
      <c r="K184" s="535"/>
      <c r="L184" s="536"/>
      <c r="M184" s="534"/>
      <c r="N184" s="535"/>
      <c r="O184" s="536"/>
      <c r="P184" s="534"/>
      <c r="Q184" s="535"/>
      <c r="R184" s="536"/>
      <c r="S184" s="16"/>
      <c r="T184" s="70">
        <f t="shared" si="15"/>
        <v>0</v>
      </c>
      <c r="U184" s="15"/>
    </row>
    <row r="185" spans="2:21" ht="13.5" customHeight="1">
      <c r="B185" s="144"/>
      <c r="C185" s="140"/>
      <c r="D185" s="114"/>
      <c r="E185" s="214"/>
      <c r="F185" s="115"/>
      <c r="G185" s="534"/>
      <c r="H185" s="535"/>
      <c r="I185" s="536"/>
      <c r="J185" s="534"/>
      <c r="K185" s="535"/>
      <c r="L185" s="536"/>
      <c r="M185" s="534"/>
      <c r="N185" s="535"/>
      <c r="O185" s="536"/>
      <c r="P185" s="534"/>
      <c r="Q185" s="535"/>
      <c r="R185" s="536"/>
      <c r="S185" s="16"/>
      <c r="T185" s="70">
        <f t="shared" si="15"/>
        <v>0</v>
      </c>
      <c r="U185" s="15"/>
    </row>
    <row r="186" spans="2:21" ht="13.5" customHeight="1">
      <c r="B186" s="144"/>
      <c r="C186" s="140"/>
      <c r="D186" s="114"/>
      <c r="E186" s="214"/>
      <c r="F186" s="115"/>
      <c r="G186" s="534"/>
      <c r="H186" s="535"/>
      <c r="I186" s="536"/>
      <c r="J186" s="534"/>
      <c r="K186" s="535"/>
      <c r="L186" s="536"/>
      <c r="M186" s="534"/>
      <c r="N186" s="535"/>
      <c r="O186" s="536"/>
      <c r="P186" s="534"/>
      <c r="Q186" s="535"/>
      <c r="R186" s="536"/>
      <c r="S186" s="16"/>
      <c r="T186" s="70">
        <f t="shared" si="15"/>
        <v>0</v>
      </c>
      <c r="U186" s="15"/>
    </row>
    <row r="187" spans="2:21" ht="13.5" customHeight="1">
      <c r="B187" s="145"/>
      <c r="C187" s="141"/>
      <c r="D187" s="116"/>
      <c r="E187" s="215"/>
      <c r="F187" s="109"/>
      <c r="G187" s="534"/>
      <c r="H187" s="535"/>
      <c r="I187" s="536"/>
      <c r="J187" s="534"/>
      <c r="K187" s="535"/>
      <c r="L187" s="536"/>
      <c r="M187" s="534"/>
      <c r="N187" s="535"/>
      <c r="O187" s="536"/>
      <c r="P187" s="534"/>
      <c r="Q187" s="535"/>
      <c r="R187" s="536"/>
      <c r="S187" s="16"/>
      <c r="T187" s="70">
        <f t="shared" si="15"/>
        <v>0</v>
      </c>
      <c r="U187" s="15"/>
    </row>
    <row r="189" spans="7:19" ht="12">
      <c r="G189" s="550"/>
      <c r="H189" s="551"/>
      <c r="I189" s="551"/>
      <c r="J189" s="550"/>
      <c r="K189" s="551"/>
      <c r="L189" s="551"/>
      <c r="M189" s="551"/>
      <c r="N189" s="551"/>
      <c r="O189" s="551"/>
      <c r="P189" s="551"/>
      <c r="Q189" s="551"/>
      <c r="R189" s="551"/>
      <c r="S189" s="13"/>
    </row>
  </sheetData>
  <sheetProtection/>
  <mergeCells count="736">
    <mergeCell ref="G187:I187"/>
    <mergeCell ref="J187:L187"/>
    <mergeCell ref="M187:O187"/>
    <mergeCell ref="P187:R187"/>
    <mergeCell ref="G185:I185"/>
    <mergeCell ref="J185:L185"/>
    <mergeCell ref="M185:O185"/>
    <mergeCell ref="P185:R185"/>
    <mergeCell ref="G186:I186"/>
    <mergeCell ref="J186:L186"/>
    <mergeCell ref="M186:O186"/>
    <mergeCell ref="P186:R186"/>
    <mergeCell ref="G183:I183"/>
    <mergeCell ref="J183:L183"/>
    <mergeCell ref="M183:O183"/>
    <mergeCell ref="P183:R183"/>
    <mergeCell ref="G184:I184"/>
    <mergeCell ref="J184:L184"/>
    <mergeCell ref="M184:O184"/>
    <mergeCell ref="P184:R184"/>
    <mergeCell ref="G181:I181"/>
    <mergeCell ref="J181:L181"/>
    <mergeCell ref="M181:O181"/>
    <mergeCell ref="P181:R181"/>
    <mergeCell ref="G182:I182"/>
    <mergeCell ref="J182:L182"/>
    <mergeCell ref="M182:O182"/>
    <mergeCell ref="P182:R182"/>
    <mergeCell ref="G179:I179"/>
    <mergeCell ref="J179:L179"/>
    <mergeCell ref="M179:O179"/>
    <mergeCell ref="P179:R179"/>
    <mergeCell ref="G180:I180"/>
    <mergeCell ref="J180:L180"/>
    <mergeCell ref="M180:O180"/>
    <mergeCell ref="P180:R180"/>
    <mergeCell ref="G177:I177"/>
    <mergeCell ref="J177:L177"/>
    <mergeCell ref="M177:O177"/>
    <mergeCell ref="P177:R177"/>
    <mergeCell ref="G178:I178"/>
    <mergeCell ref="J178:L178"/>
    <mergeCell ref="M178:O178"/>
    <mergeCell ref="P178:R178"/>
    <mergeCell ref="G175:I175"/>
    <mergeCell ref="J175:L175"/>
    <mergeCell ref="M175:O175"/>
    <mergeCell ref="P175:R175"/>
    <mergeCell ref="G176:I176"/>
    <mergeCell ref="J176:L176"/>
    <mergeCell ref="M176:O176"/>
    <mergeCell ref="P176:R176"/>
    <mergeCell ref="G173:I173"/>
    <mergeCell ref="J173:L173"/>
    <mergeCell ref="M173:O173"/>
    <mergeCell ref="P173:R173"/>
    <mergeCell ref="G174:I174"/>
    <mergeCell ref="J174:L174"/>
    <mergeCell ref="M174:O174"/>
    <mergeCell ref="P174:R174"/>
    <mergeCell ref="G171:I171"/>
    <mergeCell ref="J171:L171"/>
    <mergeCell ref="M171:O171"/>
    <mergeCell ref="P171:R171"/>
    <mergeCell ref="G172:I172"/>
    <mergeCell ref="J172:L172"/>
    <mergeCell ref="M172:O172"/>
    <mergeCell ref="P172:R172"/>
    <mergeCell ref="G169:I169"/>
    <mergeCell ref="J169:L169"/>
    <mergeCell ref="M169:O169"/>
    <mergeCell ref="P169:R169"/>
    <mergeCell ref="G170:I170"/>
    <mergeCell ref="J170:L170"/>
    <mergeCell ref="M170:O170"/>
    <mergeCell ref="P170:R170"/>
    <mergeCell ref="G167:I167"/>
    <mergeCell ref="J167:L167"/>
    <mergeCell ref="M167:O167"/>
    <mergeCell ref="P167:R167"/>
    <mergeCell ref="G168:I168"/>
    <mergeCell ref="J168:L168"/>
    <mergeCell ref="M168:O168"/>
    <mergeCell ref="P168:R168"/>
    <mergeCell ref="G165:I165"/>
    <mergeCell ref="J165:L165"/>
    <mergeCell ref="M165:O165"/>
    <mergeCell ref="P165:R165"/>
    <mergeCell ref="G166:I166"/>
    <mergeCell ref="J166:L166"/>
    <mergeCell ref="M166:O166"/>
    <mergeCell ref="P166:R166"/>
    <mergeCell ref="G163:I163"/>
    <mergeCell ref="J163:L163"/>
    <mergeCell ref="M163:O163"/>
    <mergeCell ref="P163:R163"/>
    <mergeCell ref="G164:I164"/>
    <mergeCell ref="J164:L164"/>
    <mergeCell ref="M164:O164"/>
    <mergeCell ref="P164:R164"/>
    <mergeCell ref="G161:I161"/>
    <mergeCell ref="J161:L161"/>
    <mergeCell ref="M161:O161"/>
    <mergeCell ref="P161:R161"/>
    <mergeCell ref="G162:I162"/>
    <mergeCell ref="J162:L162"/>
    <mergeCell ref="M162:O162"/>
    <mergeCell ref="P162:R162"/>
    <mergeCell ref="G159:I159"/>
    <mergeCell ref="J159:L159"/>
    <mergeCell ref="M159:O159"/>
    <mergeCell ref="P159:R159"/>
    <mergeCell ref="G160:I160"/>
    <mergeCell ref="J160:L160"/>
    <mergeCell ref="M160:O160"/>
    <mergeCell ref="P160:R160"/>
    <mergeCell ref="G157:I157"/>
    <mergeCell ref="J157:L157"/>
    <mergeCell ref="M157:O157"/>
    <mergeCell ref="P157:R157"/>
    <mergeCell ref="G158:I158"/>
    <mergeCell ref="J158:L158"/>
    <mergeCell ref="M158:O158"/>
    <mergeCell ref="P158:R158"/>
    <mergeCell ref="G155:I155"/>
    <mergeCell ref="J155:L155"/>
    <mergeCell ref="M155:O155"/>
    <mergeCell ref="P155:R155"/>
    <mergeCell ref="G156:I156"/>
    <mergeCell ref="J156:L156"/>
    <mergeCell ref="M156:O156"/>
    <mergeCell ref="P156:R156"/>
    <mergeCell ref="G153:I153"/>
    <mergeCell ref="J153:L153"/>
    <mergeCell ref="M153:O153"/>
    <mergeCell ref="P153:R153"/>
    <mergeCell ref="G154:I154"/>
    <mergeCell ref="J154:L154"/>
    <mergeCell ref="M154:O154"/>
    <mergeCell ref="P154:R154"/>
    <mergeCell ref="G151:I151"/>
    <mergeCell ref="J151:L151"/>
    <mergeCell ref="M151:O151"/>
    <mergeCell ref="P151:R151"/>
    <mergeCell ref="G152:I152"/>
    <mergeCell ref="J152:L152"/>
    <mergeCell ref="M152:O152"/>
    <mergeCell ref="P152:R152"/>
    <mergeCell ref="G149:I149"/>
    <mergeCell ref="J149:L149"/>
    <mergeCell ref="M149:O149"/>
    <mergeCell ref="P149:R149"/>
    <mergeCell ref="G150:I150"/>
    <mergeCell ref="J150:L150"/>
    <mergeCell ref="M150:O150"/>
    <mergeCell ref="P150:R150"/>
    <mergeCell ref="G147:I147"/>
    <mergeCell ref="J147:L147"/>
    <mergeCell ref="M147:O147"/>
    <mergeCell ref="P147:R147"/>
    <mergeCell ref="G148:I148"/>
    <mergeCell ref="J148:L148"/>
    <mergeCell ref="M148:O148"/>
    <mergeCell ref="P148:R148"/>
    <mergeCell ref="G145:I145"/>
    <mergeCell ref="J145:L145"/>
    <mergeCell ref="M145:O145"/>
    <mergeCell ref="P145:R145"/>
    <mergeCell ref="G146:I146"/>
    <mergeCell ref="J146:L146"/>
    <mergeCell ref="M146:O146"/>
    <mergeCell ref="P146:R146"/>
    <mergeCell ref="G144:I144"/>
    <mergeCell ref="J144:L144"/>
    <mergeCell ref="M144:O144"/>
    <mergeCell ref="P144:R144"/>
    <mergeCell ref="G142:I142"/>
    <mergeCell ref="J142:L142"/>
    <mergeCell ref="M142:O142"/>
    <mergeCell ref="P142:R142"/>
    <mergeCell ref="G143:I143"/>
    <mergeCell ref="J143:L143"/>
    <mergeCell ref="M143:O143"/>
    <mergeCell ref="P143:R143"/>
    <mergeCell ref="G140:I140"/>
    <mergeCell ref="J140:L140"/>
    <mergeCell ref="M140:O140"/>
    <mergeCell ref="P140:R140"/>
    <mergeCell ref="G141:I141"/>
    <mergeCell ref="J141:L141"/>
    <mergeCell ref="M141:O141"/>
    <mergeCell ref="P141:R141"/>
    <mergeCell ref="G138:I138"/>
    <mergeCell ref="J138:L138"/>
    <mergeCell ref="M138:O138"/>
    <mergeCell ref="P138:R138"/>
    <mergeCell ref="G139:I139"/>
    <mergeCell ref="J139:L139"/>
    <mergeCell ref="M139:O139"/>
    <mergeCell ref="P139:R139"/>
    <mergeCell ref="G136:I136"/>
    <mergeCell ref="J136:L136"/>
    <mergeCell ref="M136:O136"/>
    <mergeCell ref="P136:R136"/>
    <mergeCell ref="G137:I137"/>
    <mergeCell ref="J137:L137"/>
    <mergeCell ref="M137:O137"/>
    <mergeCell ref="P137:R137"/>
    <mergeCell ref="M87:O87"/>
    <mergeCell ref="P87:R87"/>
    <mergeCell ref="G98:I98"/>
    <mergeCell ref="J98:L98"/>
    <mergeCell ref="M98:O98"/>
    <mergeCell ref="P98:R98"/>
    <mergeCell ref="J94:L94"/>
    <mergeCell ref="M94:O94"/>
    <mergeCell ref="P94:R94"/>
    <mergeCell ref="G90:I90"/>
    <mergeCell ref="G85:I85"/>
    <mergeCell ref="J85:L85"/>
    <mergeCell ref="M85:O85"/>
    <mergeCell ref="P85:R85"/>
    <mergeCell ref="G86:I86"/>
    <mergeCell ref="J86:L86"/>
    <mergeCell ref="M86:O86"/>
    <mergeCell ref="P86:R86"/>
    <mergeCell ref="G67:I67"/>
    <mergeCell ref="J67:L67"/>
    <mergeCell ref="M67:O67"/>
    <mergeCell ref="P67:R67"/>
    <mergeCell ref="G84:I84"/>
    <mergeCell ref="J84:L84"/>
    <mergeCell ref="M84:O84"/>
    <mergeCell ref="P84:R84"/>
    <mergeCell ref="G79:I79"/>
    <mergeCell ref="J79:L79"/>
    <mergeCell ref="G45:I45"/>
    <mergeCell ref="J45:L45"/>
    <mergeCell ref="M45:O45"/>
    <mergeCell ref="P45:R45"/>
    <mergeCell ref="G46:I46"/>
    <mergeCell ref="J46:L46"/>
    <mergeCell ref="M46:O46"/>
    <mergeCell ref="P46:R46"/>
    <mergeCell ref="G43:I43"/>
    <mergeCell ref="J43:L43"/>
    <mergeCell ref="M43:O43"/>
    <mergeCell ref="P43:R43"/>
    <mergeCell ref="G44:I44"/>
    <mergeCell ref="J44:L44"/>
    <mergeCell ref="M44:O44"/>
    <mergeCell ref="P44:R44"/>
    <mergeCell ref="M35:O35"/>
    <mergeCell ref="P35:R35"/>
    <mergeCell ref="G42:I42"/>
    <mergeCell ref="J42:L42"/>
    <mergeCell ref="M42:O42"/>
    <mergeCell ref="P42:R42"/>
    <mergeCell ref="G40:I40"/>
    <mergeCell ref="J40:L40"/>
    <mergeCell ref="M40:O40"/>
    <mergeCell ref="P40:R40"/>
    <mergeCell ref="G27:I27"/>
    <mergeCell ref="J27:L27"/>
    <mergeCell ref="M27:O27"/>
    <mergeCell ref="P27:R27"/>
    <mergeCell ref="G28:I28"/>
    <mergeCell ref="J28:L28"/>
    <mergeCell ref="M28:O28"/>
    <mergeCell ref="P28:R28"/>
    <mergeCell ref="M25:O25"/>
    <mergeCell ref="P25:R25"/>
    <mergeCell ref="G26:I26"/>
    <mergeCell ref="J26:L26"/>
    <mergeCell ref="M26:O26"/>
    <mergeCell ref="P26:R26"/>
    <mergeCell ref="M16:O16"/>
    <mergeCell ref="P16:R16"/>
    <mergeCell ref="G17:I17"/>
    <mergeCell ref="J17:L17"/>
    <mergeCell ref="M17:O17"/>
    <mergeCell ref="P17:R17"/>
    <mergeCell ref="M79:O79"/>
    <mergeCell ref="P79:R79"/>
    <mergeCell ref="G15:I15"/>
    <mergeCell ref="J15:L15"/>
    <mergeCell ref="M15:O15"/>
    <mergeCell ref="P15:R15"/>
    <mergeCell ref="G16:I16"/>
    <mergeCell ref="J16:L16"/>
    <mergeCell ref="G77:I77"/>
    <mergeCell ref="J77:L77"/>
    <mergeCell ref="G82:I82"/>
    <mergeCell ref="J82:L82"/>
    <mergeCell ref="M82:O82"/>
    <mergeCell ref="P82:R82"/>
    <mergeCell ref="G83:I83"/>
    <mergeCell ref="J83:L83"/>
    <mergeCell ref="M83:O83"/>
    <mergeCell ref="P83:R83"/>
    <mergeCell ref="G80:I80"/>
    <mergeCell ref="J80:L80"/>
    <mergeCell ref="M80:O80"/>
    <mergeCell ref="P80:R80"/>
    <mergeCell ref="G81:I81"/>
    <mergeCell ref="J81:L81"/>
    <mergeCell ref="M81:O81"/>
    <mergeCell ref="P81:R81"/>
    <mergeCell ref="M77:O77"/>
    <mergeCell ref="P77:R77"/>
    <mergeCell ref="G78:I78"/>
    <mergeCell ref="J78:L78"/>
    <mergeCell ref="M78:O78"/>
    <mergeCell ref="P78:R78"/>
    <mergeCell ref="G61:I61"/>
    <mergeCell ref="J61:L61"/>
    <mergeCell ref="M61:O61"/>
    <mergeCell ref="P61:R61"/>
    <mergeCell ref="G76:I76"/>
    <mergeCell ref="J76:L76"/>
    <mergeCell ref="M76:O76"/>
    <mergeCell ref="P76:R76"/>
    <mergeCell ref="G66:I66"/>
    <mergeCell ref="J66:L66"/>
    <mergeCell ref="G59:I59"/>
    <mergeCell ref="J59:L59"/>
    <mergeCell ref="M59:O59"/>
    <mergeCell ref="P59:R59"/>
    <mergeCell ref="G60:I60"/>
    <mergeCell ref="J60:L60"/>
    <mergeCell ref="M60:O60"/>
    <mergeCell ref="P60:R60"/>
    <mergeCell ref="G57:I57"/>
    <mergeCell ref="J57:L57"/>
    <mergeCell ref="M57:O57"/>
    <mergeCell ref="P57:R57"/>
    <mergeCell ref="G58:I58"/>
    <mergeCell ref="J58:L58"/>
    <mergeCell ref="M58:O58"/>
    <mergeCell ref="P58:R58"/>
    <mergeCell ref="G55:I55"/>
    <mergeCell ref="J55:L55"/>
    <mergeCell ref="M55:O55"/>
    <mergeCell ref="P55:R55"/>
    <mergeCell ref="G56:I56"/>
    <mergeCell ref="J56:L56"/>
    <mergeCell ref="M56:O56"/>
    <mergeCell ref="P56:R56"/>
    <mergeCell ref="G54:I54"/>
    <mergeCell ref="J54:L54"/>
    <mergeCell ref="M54:O54"/>
    <mergeCell ref="P54:R54"/>
    <mergeCell ref="G52:I52"/>
    <mergeCell ref="J52:L52"/>
    <mergeCell ref="M52:O52"/>
    <mergeCell ref="P52:R52"/>
    <mergeCell ref="G53:I53"/>
    <mergeCell ref="J53:L53"/>
    <mergeCell ref="M53:O53"/>
    <mergeCell ref="P53:R53"/>
    <mergeCell ref="G50:I50"/>
    <mergeCell ref="J50:L50"/>
    <mergeCell ref="M50:O50"/>
    <mergeCell ref="P50:R50"/>
    <mergeCell ref="G51:I51"/>
    <mergeCell ref="J51:L51"/>
    <mergeCell ref="M51:O51"/>
    <mergeCell ref="P51:R51"/>
    <mergeCell ref="G48:I48"/>
    <mergeCell ref="J48:L48"/>
    <mergeCell ref="M48:O48"/>
    <mergeCell ref="P48:R48"/>
    <mergeCell ref="G49:I49"/>
    <mergeCell ref="J49:L49"/>
    <mergeCell ref="M49:O49"/>
    <mergeCell ref="P49:R49"/>
    <mergeCell ref="G47:I47"/>
    <mergeCell ref="J47:L47"/>
    <mergeCell ref="M47:O47"/>
    <mergeCell ref="P47:R47"/>
    <mergeCell ref="G99:I99"/>
    <mergeCell ref="J99:L99"/>
    <mergeCell ref="M99:O99"/>
    <mergeCell ref="P99:R99"/>
    <mergeCell ref="G69:I69"/>
    <mergeCell ref="J69:L69"/>
    <mergeCell ref="G41:I41"/>
    <mergeCell ref="J41:L41"/>
    <mergeCell ref="M41:O41"/>
    <mergeCell ref="P41:R41"/>
    <mergeCell ref="M38:O38"/>
    <mergeCell ref="P38:R38"/>
    <mergeCell ref="G39:I39"/>
    <mergeCell ref="J39:L39"/>
    <mergeCell ref="M39:O39"/>
    <mergeCell ref="P39:R39"/>
    <mergeCell ref="M69:O69"/>
    <mergeCell ref="P69:R69"/>
    <mergeCell ref="G70:I70"/>
    <mergeCell ref="J70:L70"/>
    <mergeCell ref="M70:O70"/>
    <mergeCell ref="P70:R70"/>
    <mergeCell ref="G65:I65"/>
    <mergeCell ref="J65:L65"/>
    <mergeCell ref="M65:O65"/>
    <mergeCell ref="P65:R65"/>
    <mergeCell ref="G68:I68"/>
    <mergeCell ref="J68:L68"/>
    <mergeCell ref="M68:O68"/>
    <mergeCell ref="P68:R68"/>
    <mergeCell ref="M66:O66"/>
    <mergeCell ref="P66:R66"/>
    <mergeCell ref="G63:I63"/>
    <mergeCell ref="J63:L63"/>
    <mergeCell ref="M63:O63"/>
    <mergeCell ref="P63:R63"/>
    <mergeCell ref="G64:I64"/>
    <mergeCell ref="J64:L64"/>
    <mergeCell ref="M64:O64"/>
    <mergeCell ref="P64:R64"/>
    <mergeCell ref="G37:I37"/>
    <mergeCell ref="J37:L37"/>
    <mergeCell ref="M37:O37"/>
    <mergeCell ref="P37:R37"/>
    <mergeCell ref="G62:I62"/>
    <mergeCell ref="J62:L62"/>
    <mergeCell ref="M62:O62"/>
    <mergeCell ref="P62:R62"/>
    <mergeCell ref="G38:I38"/>
    <mergeCell ref="J38:L38"/>
    <mergeCell ref="G34:I34"/>
    <mergeCell ref="J34:L34"/>
    <mergeCell ref="M34:O34"/>
    <mergeCell ref="P34:R34"/>
    <mergeCell ref="G36:I36"/>
    <mergeCell ref="J36:L36"/>
    <mergeCell ref="M36:O36"/>
    <mergeCell ref="P36:R36"/>
    <mergeCell ref="G35:I35"/>
    <mergeCell ref="J35:L35"/>
    <mergeCell ref="G32:I32"/>
    <mergeCell ref="J32:L32"/>
    <mergeCell ref="M32:O32"/>
    <mergeCell ref="P32:R32"/>
    <mergeCell ref="G33:I33"/>
    <mergeCell ref="J33:L33"/>
    <mergeCell ref="M33:O33"/>
    <mergeCell ref="P33:R33"/>
    <mergeCell ref="G30:I30"/>
    <mergeCell ref="J30:L30"/>
    <mergeCell ref="M30:O30"/>
    <mergeCell ref="P30:R30"/>
    <mergeCell ref="G31:I31"/>
    <mergeCell ref="J31:L31"/>
    <mergeCell ref="M31:O31"/>
    <mergeCell ref="P31:R31"/>
    <mergeCell ref="G24:I24"/>
    <mergeCell ref="J24:L24"/>
    <mergeCell ref="M24:O24"/>
    <mergeCell ref="P24:R24"/>
    <mergeCell ref="G29:I29"/>
    <mergeCell ref="J29:L29"/>
    <mergeCell ref="M29:O29"/>
    <mergeCell ref="P29:R29"/>
    <mergeCell ref="G25:I25"/>
    <mergeCell ref="J25:L25"/>
    <mergeCell ref="G22:I22"/>
    <mergeCell ref="J22:L22"/>
    <mergeCell ref="M22:O22"/>
    <mergeCell ref="P22:R22"/>
    <mergeCell ref="G23:I23"/>
    <mergeCell ref="J23:L23"/>
    <mergeCell ref="M23:O23"/>
    <mergeCell ref="P23:R23"/>
    <mergeCell ref="M20:O20"/>
    <mergeCell ref="P20:R20"/>
    <mergeCell ref="G21:I21"/>
    <mergeCell ref="J21:L21"/>
    <mergeCell ref="M21:O21"/>
    <mergeCell ref="P21:R21"/>
    <mergeCell ref="G75:I75"/>
    <mergeCell ref="J75:L75"/>
    <mergeCell ref="M75:O75"/>
    <mergeCell ref="P75:R75"/>
    <mergeCell ref="G19:I19"/>
    <mergeCell ref="J19:L19"/>
    <mergeCell ref="M19:O19"/>
    <mergeCell ref="P19:R19"/>
    <mergeCell ref="G20:I20"/>
    <mergeCell ref="J20:L20"/>
    <mergeCell ref="G100:I100"/>
    <mergeCell ref="J100:L100"/>
    <mergeCell ref="M100:O100"/>
    <mergeCell ref="P100:R100"/>
    <mergeCell ref="G101:I101"/>
    <mergeCell ref="J101:L101"/>
    <mergeCell ref="M101:O101"/>
    <mergeCell ref="P101:R101"/>
    <mergeCell ref="G73:I73"/>
    <mergeCell ref="J73:L73"/>
    <mergeCell ref="M73:O73"/>
    <mergeCell ref="P73:R73"/>
    <mergeCell ref="G74:I74"/>
    <mergeCell ref="J74:L74"/>
    <mergeCell ref="M74:O74"/>
    <mergeCell ref="P74:R74"/>
    <mergeCell ref="M71:O71"/>
    <mergeCell ref="P71:R71"/>
    <mergeCell ref="G72:I72"/>
    <mergeCell ref="J72:L72"/>
    <mergeCell ref="M72:O72"/>
    <mergeCell ref="P72:R72"/>
    <mergeCell ref="G102:I102"/>
    <mergeCell ref="J102:L102"/>
    <mergeCell ref="M102:O102"/>
    <mergeCell ref="P102:R102"/>
    <mergeCell ref="G103:I103"/>
    <mergeCell ref="J103:L103"/>
    <mergeCell ref="M103:O103"/>
    <mergeCell ref="P103:R103"/>
    <mergeCell ref="G104:I104"/>
    <mergeCell ref="J104:L104"/>
    <mergeCell ref="M104:O104"/>
    <mergeCell ref="P104:R104"/>
    <mergeCell ref="G105:I105"/>
    <mergeCell ref="J105:L105"/>
    <mergeCell ref="M105:O105"/>
    <mergeCell ref="P105:R105"/>
    <mergeCell ref="G106:I106"/>
    <mergeCell ref="J106:L106"/>
    <mergeCell ref="M106:O106"/>
    <mergeCell ref="P106:R106"/>
    <mergeCell ref="G107:I107"/>
    <mergeCell ref="J107:L107"/>
    <mergeCell ref="M107:O107"/>
    <mergeCell ref="P107:R107"/>
    <mergeCell ref="G108:I108"/>
    <mergeCell ref="J108:L108"/>
    <mergeCell ref="M108:O108"/>
    <mergeCell ref="P108:R108"/>
    <mergeCell ref="G109:I109"/>
    <mergeCell ref="J109:L109"/>
    <mergeCell ref="M109:O109"/>
    <mergeCell ref="P109:R109"/>
    <mergeCell ref="G110:I110"/>
    <mergeCell ref="J110:L110"/>
    <mergeCell ref="M110:O110"/>
    <mergeCell ref="P110:R110"/>
    <mergeCell ref="G93:I93"/>
    <mergeCell ref="J93:L93"/>
    <mergeCell ref="M93:O93"/>
    <mergeCell ref="P93:R93"/>
    <mergeCell ref="G95:I95"/>
    <mergeCell ref="J95:L95"/>
    <mergeCell ref="G111:I111"/>
    <mergeCell ref="J111:L111"/>
    <mergeCell ref="M111:O111"/>
    <mergeCell ref="P111:R111"/>
    <mergeCell ref="G112:I112"/>
    <mergeCell ref="J112:L112"/>
    <mergeCell ref="M112:O112"/>
    <mergeCell ref="P112:R112"/>
    <mergeCell ref="G113:I113"/>
    <mergeCell ref="J113:L113"/>
    <mergeCell ref="M113:O113"/>
    <mergeCell ref="P113:R113"/>
    <mergeCell ref="G114:I114"/>
    <mergeCell ref="J114:L114"/>
    <mergeCell ref="M114:O114"/>
    <mergeCell ref="P114:R114"/>
    <mergeCell ref="G115:I115"/>
    <mergeCell ref="J115:L115"/>
    <mergeCell ref="M115:O115"/>
    <mergeCell ref="P115:R115"/>
    <mergeCell ref="G116:I116"/>
    <mergeCell ref="J116:L116"/>
    <mergeCell ref="M116:O116"/>
    <mergeCell ref="P116:R116"/>
    <mergeCell ref="J189:L189"/>
    <mergeCell ref="M189:O189"/>
    <mergeCell ref="P189:R189"/>
    <mergeCell ref="G189:I189"/>
    <mergeCell ref="G117:I117"/>
    <mergeCell ref="J117:L117"/>
    <mergeCell ref="M117:O117"/>
    <mergeCell ref="P117:R117"/>
    <mergeCell ref="G118:I118"/>
    <mergeCell ref="J118:L118"/>
    <mergeCell ref="P121:R121"/>
    <mergeCell ref="M118:O118"/>
    <mergeCell ref="P118:R118"/>
    <mergeCell ref="G119:I119"/>
    <mergeCell ref="J119:L119"/>
    <mergeCell ref="M119:O119"/>
    <mergeCell ref="P119:R119"/>
    <mergeCell ref="P122:R122"/>
    <mergeCell ref="M96:O96"/>
    <mergeCell ref="P96:R96"/>
    <mergeCell ref="G120:I120"/>
    <mergeCell ref="J120:L120"/>
    <mergeCell ref="M120:O120"/>
    <mergeCell ref="P120:R120"/>
    <mergeCell ref="G121:I121"/>
    <mergeCell ref="J121:L121"/>
    <mergeCell ref="M121:O121"/>
    <mergeCell ref="J90:L90"/>
    <mergeCell ref="M90:O90"/>
    <mergeCell ref="P90:R90"/>
    <mergeCell ref="M95:O95"/>
    <mergeCell ref="P95:R95"/>
    <mergeCell ref="G91:I91"/>
    <mergeCell ref="J91:L91"/>
    <mergeCell ref="M91:O91"/>
    <mergeCell ref="P91:R91"/>
    <mergeCell ref="G94:I94"/>
    <mergeCell ref="G123:I123"/>
    <mergeCell ref="J123:L123"/>
    <mergeCell ref="M123:O123"/>
    <mergeCell ref="P123:R123"/>
    <mergeCell ref="J92:L92"/>
    <mergeCell ref="M92:O92"/>
    <mergeCell ref="P92:R92"/>
    <mergeCell ref="G122:I122"/>
    <mergeCell ref="J122:L122"/>
    <mergeCell ref="M122:O122"/>
    <mergeCell ref="G124:I124"/>
    <mergeCell ref="J124:L124"/>
    <mergeCell ref="M124:O124"/>
    <mergeCell ref="P124:R124"/>
    <mergeCell ref="M88:O88"/>
    <mergeCell ref="P88:R88"/>
    <mergeCell ref="G97:I97"/>
    <mergeCell ref="J97:L97"/>
    <mergeCell ref="M97:O97"/>
    <mergeCell ref="P97:R97"/>
    <mergeCell ref="G87:I87"/>
    <mergeCell ref="J87:L87"/>
    <mergeCell ref="M9:O9"/>
    <mergeCell ref="P8:R8"/>
    <mergeCell ref="G18:I18"/>
    <mergeCell ref="J18:L18"/>
    <mergeCell ref="M18:O18"/>
    <mergeCell ref="P18:R18"/>
    <mergeCell ref="G71:I71"/>
    <mergeCell ref="J71:L71"/>
    <mergeCell ref="U4:U6"/>
    <mergeCell ref="G5:I5"/>
    <mergeCell ref="J5:L5"/>
    <mergeCell ref="M5:O5"/>
    <mergeCell ref="P5:R5"/>
    <mergeCell ref="M8:O8"/>
    <mergeCell ref="S4:T6"/>
    <mergeCell ref="G8:I8"/>
    <mergeCell ref="J125:L125"/>
    <mergeCell ref="M125:O125"/>
    <mergeCell ref="P125:R125"/>
    <mergeCell ref="P9:R9"/>
    <mergeCell ref="P12:R12"/>
    <mergeCell ref="G11:I11"/>
    <mergeCell ref="J11:L11"/>
    <mergeCell ref="P11:R11"/>
    <mergeCell ref="G88:I88"/>
    <mergeCell ref="J88:L88"/>
    <mergeCell ref="G127:I127"/>
    <mergeCell ref="J127:L127"/>
    <mergeCell ref="M127:O127"/>
    <mergeCell ref="P127:R127"/>
    <mergeCell ref="B4:F6"/>
    <mergeCell ref="G4:R4"/>
    <mergeCell ref="G12:I12"/>
    <mergeCell ref="J12:L12"/>
    <mergeCell ref="M12:O12"/>
    <mergeCell ref="G125:I125"/>
    <mergeCell ref="M129:O129"/>
    <mergeCell ref="P129:R129"/>
    <mergeCell ref="G128:I128"/>
    <mergeCell ref="J128:L128"/>
    <mergeCell ref="G129:I129"/>
    <mergeCell ref="J129:L129"/>
    <mergeCell ref="J14:L14"/>
    <mergeCell ref="P89:R89"/>
    <mergeCell ref="G89:I89"/>
    <mergeCell ref="J89:L89"/>
    <mergeCell ref="M128:O128"/>
    <mergeCell ref="P128:R128"/>
    <mergeCell ref="G126:I126"/>
    <mergeCell ref="J126:L126"/>
    <mergeCell ref="M126:O126"/>
    <mergeCell ref="P126:R126"/>
    <mergeCell ref="J10:L10"/>
    <mergeCell ref="M10:O10"/>
    <mergeCell ref="P10:R10"/>
    <mergeCell ref="G92:I92"/>
    <mergeCell ref="G130:I130"/>
    <mergeCell ref="P13:R13"/>
    <mergeCell ref="P14:R14"/>
    <mergeCell ref="M11:O11"/>
    <mergeCell ref="M13:O13"/>
    <mergeCell ref="G14:I14"/>
    <mergeCell ref="G9:I9"/>
    <mergeCell ref="J8:L8"/>
    <mergeCell ref="J9:L9"/>
    <mergeCell ref="M14:O14"/>
    <mergeCell ref="J130:L130"/>
    <mergeCell ref="M130:O130"/>
    <mergeCell ref="G13:I13"/>
    <mergeCell ref="J13:L13"/>
    <mergeCell ref="M89:O89"/>
    <mergeCell ref="G10:I10"/>
    <mergeCell ref="P130:R130"/>
    <mergeCell ref="G131:I131"/>
    <mergeCell ref="J131:L131"/>
    <mergeCell ref="M131:O131"/>
    <mergeCell ref="P131:R131"/>
    <mergeCell ref="G132:I132"/>
    <mergeCell ref="J132:L132"/>
    <mergeCell ref="M132:O132"/>
    <mergeCell ref="P132:R132"/>
    <mergeCell ref="G133:I133"/>
    <mergeCell ref="J133:L133"/>
    <mergeCell ref="M133:O133"/>
    <mergeCell ref="P133:R133"/>
    <mergeCell ref="G134:I134"/>
    <mergeCell ref="J134:L134"/>
    <mergeCell ref="M134:O134"/>
    <mergeCell ref="P134:R134"/>
    <mergeCell ref="G135:I135"/>
    <mergeCell ref="J135:L135"/>
    <mergeCell ref="M135:O135"/>
    <mergeCell ref="P135:R135"/>
    <mergeCell ref="M7:O7"/>
    <mergeCell ref="P7:R7"/>
    <mergeCell ref="G7:I7"/>
    <mergeCell ref="J7:L7"/>
    <mergeCell ref="G96:I96"/>
    <mergeCell ref="J96:L96"/>
  </mergeCells>
  <printOptions/>
  <pageMargins left="0.1968503937007874" right="0.1968503937007874" top="0.7874015748031497" bottom="0.7874015748031497" header="0.5905511811023623" footer="0.5905511811023623"/>
  <pageSetup fitToHeight="0" horizontalDpi="600" verticalDpi="600" orientation="landscape" paperSize="9" scale="90" r:id="rId2"/>
  <headerFooter scaleWithDoc="0">
    <oddHeader>&amp;C&amp;"Meiryo UI,標準"&amp;9&amp;A</oddHeader>
    <oddFooter>&amp;C&amp;"Meiryo UI,標準"&amp;9&amp;P/&amp;N</oddFooter>
  </headerFooter>
  <drawing r:id="rId1"/>
</worksheet>
</file>

<file path=xl/worksheets/sheet5.xml><?xml version="1.0" encoding="utf-8"?>
<worksheet xmlns="http://schemas.openxmlformats.org/spreadsheetml/2006/main" xmlns:r="http://schemas.openxmlformats.org/officeDocument/2006/relationships">
  <dimension ref="B1:U46"/>
  <sheetViews>
    <sheetView view="pageBreakPreview" zoomScaleNormal="85" zoomScaleSheetLayoutView="100" zoomScalePageLayoutView="0" workbookViewId="0" topLeftCell="A1">
      <selection activeCell="A1" sqref="A1"/>
    </sheetView>
  </sheetViews>
  <sheetFormatPr defaultColWidth="9.00390625" defaultRowHeight="13.5"/>
  <cols>
    <col min="1" max="1" width="1.625" style="11" customWidth="1"/>
    <col min="2" max="3" width="1.875" style="1" customWidth="1"/>
    <col min="4" max="5" width="4.625" style="1" customWidth="1"/>
    <col min="6" max="6" width="23.875" style="1" customWidth="1"/>
    <col min="7" max="7" width="4.625" style="1" customWidth="1"/>
    <col min="8" max="8" width="8.625" style="1" customWidth="1"/>
    <col min="9" max="9" width="2.625" style="1" customWidth="1"/>
    <col min="10" max="10" width="4.625" style="1" customWidth="1"/>
    <col min="11" max="11" width="8.625" style="1" customWidth="1"/>
    <col min="12" max="12" width="2.625" style="1" customWidth="1"/>
    <col min="13" max="13" width="4.625" style="1" customWidth="1"/>
    <col min="14" max="14" width="8.625" style="1" customWidth="1"/>
    <col min="15" max="15" width="2.625" style="1" customWidth="1"/>
    <col min="16" max="16" width="4.625" style="1" customWidth="1"/>
    <col min="17" max="17" width="8.625" style="1" customWidth="1"/>
    <col min="18" max="18" width="2.625" style="1" customWidth="1"/>
    <col min="19" max="19" width="3.625" style="1" bestFit="1" customWidth="1"/>
    <col min="20" max="20" width="15.625" style="1" customWidth="1"/>
    <col min="21" max="21" width="35.625" style="1" customWidth="1"/>
    <col min="22" max="22" width="1.625" style="1" customWidth="1"/>
    <col min="23" max="16384" width="9.00390625" style="1" customWidth="1"/>
  </cols>
  <sheetData>
    <row r="1" spans="2:21" ht="13.5">
      <c r="B1" s="101" t="str">
        <f>'【様式0】見積書'!$I$3&amp;" （明細）運用保守"</f>
        <v>【ＲＦＩ】三重県企業庁財務会計システム構築及び運用保守業務 （明細）運用保守</v>
      </c>
      <c r="C1" s="101"/>
      <c r="U1" s="286" t="str">
        <f>'【様式0】見積書'!AD1</f>
        <v>作成日：令和３年２月●日</v>
      </c>
    </row>
    <row r="2" spans="2:21" ht="13.5">
      <c r="B2" s="101" t="str">
        <f>"見積事業者： "&amp;'【様式0】見積書'!$I$4</f>
        <v>見積事業者： ×××社</v>
      </c>
      <c r="C2" s="101"/>
      <c r="U2" s="286" t="str">
        <f>'【様式0】見積書'!AD2</f>
        <v>最終更新日：令和３年２月●日</v>
      </c>
    </row>
    <row r="3" spans="2:21" ht="13.5" customHeight="1">
      <c r="B3" s="8" t="s">
        <v>239</v>
      </c>
      <c r="C3" s="8"/>
      <c r="T3" s="2"/>
      <c r="U3" s="2" t="s">
        <v>3</v>
      </c>
    </row>
    <row r="4" spans="2:21" ht="13.5" customHeight="1">
      <c r="B4" s="502" t="s">
        <v>326</v>
      </c>
      <c r="C4" s="502"/>
      <c r="D4" s="502"/>
      <c r="E4" s="502"/>
      <c r="F4" s="502"/>
      <c r="G4" s="546" t="s">
        <v>4</v>
      </c>
      <c r="H4" s="547"/>
      <c r="I4" s="547"/>
      <c r="J4" s="547"/>
      <c r="K4" s="547"/>
      <c r="L4" s="547"/>
      <c r="M4" s="547"/>
      <c r="N4" s="547"/>
      <c r="O4" s="547"/>
      <c r="P4" s="547"/>
      <c r="Q4" s="547"/>
      <c r="R4" s="548"/>
      <c r="S4" s="504" t="s">
        <v>2</v>
      </c>
      <c r="T4" s="505"/>
      <c r="U4" s="515" t="s">
        <v>237</v>
      </c>
    </row>
    <row r="5" spans="2:21" ht="13.5" customHeight="1">
      <c r="B5" s="503"/>
      <c r="C5" s="503"/>
      <c r="D5" s="502"/>
      <c r="E5" s="502"/>
      <c r="F5" s="502"/>
      <c r="G5" s="515" t="s">
        <v>31</v>
      </c>
      <c r="H5" s="515"/>
      <c r="I5" s="503"/>
      <c r="J5" s="515" t="s">
        <v>32</v>
      </c>
      <c r="K5" s="515"/>
      <c r="L5" s="503"/>
      <c r="M5" s="515" t="s">
        <v>55</v>
      </c>
      <c r="N5" s="515"/>
      <c r="O5" s="503"/>
      <c r="P5" s="515" t="s">
        <v>33</v>
      </c>
      <c r="Q5" s="515"/>
      <c r="R5" s="503"/>
      <c r="S5" s="530"/>
      <c r="T5" s="532"/>
      <c r="U5" s="552"/>
    </row>
    <row r="6" spans="2:21" ht="13.5" customHeight="1">
      <c r="B6" s="503"/>
      <c r="C6" s="503"/>
      <c r="D6" s="502"/>
      <c r="E6" s="502"/>
      <c r="F6" s="502"/>
      <c r="G6" s="217" t="s">
        <v>5</v>
      </c>
      <c r="H6" s="142">
        <v>1000000</v>
      </c>
      <c r="I6" s="218" t="s">
        <v>6</v>
      </c>
      <c r="J6" s="217" t="s">
        <v>5</v>
      </c>
      <c r="K6" s="142">
        <v>900000</v>
      </c>
      <c r="L6" s="218" t="s">
        <v>6</v>
      </c>
      <c r="M6" s="217" t="s">
        <v>5</v>
      </c>
      <c r="N6" s="142">
        <v>800000</v>
      </c>
      <c r="O6" s="218" t="s">
        <v>6</v>
      </c>
      <c r="P6" s="217" t="s">
        <v>5</v>
      </c>
      <c r="Q6" s="142">
        <v>700000</v>
      </c>
      <c r="R6" s="218" t="s">
        <v>6</v>
      </c>
      <c r="S6" s="506"/>
      <c r="T6" s="507"/>
      <c r="U6" s="516"/>
    </row>
    <row r="7" spans="2:21" ht="18.75" customHeight="1">
      <c r="B7" s="143"/>
      <c r="C7" s="133" t="s">
        <v>321</v>
      </c>
      <c r="D7" s="134"/>
      <c r="E7" s="135"/>
      <c r="F7" s="135"/>
      <c r="G7" s="537">
        <f>G8+G13+G29+G34</f>
        <v>0</v>
      </c>
      <c r="H7" s="538"/>
      <c r="I7" s="539"/>
      <c r="J7" s="537">
        <f>J8+J13+J29+J34</f>
        <v>2.1000000000000005</v>
      </c>
      <c r="K7" s="538"/>
      <c r="L7" s="539"/>
      <c r="M7" s="537">
        <f>M8+M13+M29+M34</f>
        <v>0.5</v>
      </c>
      <c r="N7" s="538"/>
      <c r="O7" s="539"/>
      <c r="P7" s="537">
        <f>P8+P13+P29+P34</f>
        <v>5.200000000000001</v>
      </c>
      <c r="Q7" s="538"/>
      <c r="R7" s="539"/>
      <c r="S7" s="292" t="s">
        <v>382</v>
      </c>
      <c r="T7" s="136">
        <f>T8+T13+T29+T34</f>
        <v>5930000</v>
      </c>
      <c r="U7" s="137"/>
    </row>
    <row r="8" spans="2:21" ht="13.5" customHeight="1">
      <c r="B8" s="144"/>
      <c r="C8" s="139"/>
      <c r="D8" s="126" t="s">
        <v>240</v>
      </c>
      <c r="E8" s="121"/>
      <c r="F8" s="121"/>
      <c r="G8" s="540">
        <f>SUM(G9:I12)</f>
        <v>0</v>
      </c>
      <c r="H8" s="541"/>
      <c r="I8" s="542"/>
      <c r="J8" s="540">
        <f>SUM(J9:L12)</f>
        <v>0.2</v>
      </c>
      <c r="K8" s="541"/>
      <c r="L8" s="542"/>
      <c r="M8" s="540">
        <f>SUM(M9:O12)</f>
        <v>0</v>
      </c>
      <c r="N8" s="541"/>
      <c r="O8" s="542"/>
      <c r="P8" s="540">
        <f>SUM(P9:R12)</f>
        <v>0.4</v>
      </c>
      <c r="Q8" s="541"/>
      <c r="R8" s="542"/>
      <c r="S8" s="196"/>
      <c r="T8" s="128">
        <f>SUM(T9:T12)</f>
        <v>460000</v>
      </c>
      <c r="U8" s="197"/>
    </row>
    <row r="9" spans="2:21" ht="13.5" customHeight="1">
      <c r="B9" s="144"/>
      <c r="C9" s="140"/>
      <c r="D9" s="209" t="s">
        <v>307</v>
      </c>
      <c r="E9" s="195" t="s">
        <v>241</v>
      </c>
      <c r="F9" s="124"/>
      <c r="G9" s="534"/>
      <c r="H9" s="535"/>
      <c r="I9" s="536"/>
      <c r="J9" s="534">
        <v>0.1</v>
      </c>
      <c r="K9" s="535"/>
      <c r="L9" s="536"/>
      <c r="M9" s="534"/>
      <c r="N9" s="535"/>
      <c r="O9" s="536"/>
      <c r="P9" s="534">
        <v>0.2</v>
      </c>
      <c r="Q9" s="535"/>
      <c r="R9" s="536"/>
      <c r="S9" s="16"/>
      <c r="T9" s="70">
        <f>$H$6*G9+$K$6*J9+$N$6*M9+$Q$6*P9</f>
        <v>230000</v>
      </c>
      <c r="U9" s="7"/>
    </row>
    <row r="10" spans="2:21" ht="13.5" customHeight="1">
      <c r="B10" s="144"/>
      <c r="C10" s="140"/>
      <c r="D10" s="209" t="s">
        <v>308</v>
      </c>
      <c r="E10" s="195" t="s">
        <v>242</v>
      </c>
      <c r="F10" s="124"/>
      <c r="G10" s="534"/>
      <c r="H10" s="535"/>
      <c r="I10" s="536"/>
      <c r="J10" s="534">
        <v>0.1</v>
      </c>
      <c r="K10" s="535"/>
      <c r="L10" s="536"/>
      <c r="M10" s="534"/>
      <c r="N10" s="535"/>
      <c r="O10" s="536"/>
      <c r="P10" s="534">
        <v>0.2</v>
      </c>
      <c r="Q10" s="535"/>
      <c r="R10" s="536"/>
      <c r="S10" s="16"/>
      <c r="T10" s="70">
        <f>$H$6*G10+$K$6*J10+$N$6*M10+$Q$6*P10</f>
        <v>230000</v>
      </c>
      <c r="U10" s="7"/>
    </row>
    <row r="11" spans="2:21" ht="13.5" customHeight="1">
      <c r="B11" s="144"/>
      <c r="C11" s="140"/>
      <c r="D11" s="210"/>
      <c r="E11" s="195"/>
      <c r="F11" s="124"/>
      <c r="G11" s="534"/>
      <c r="H11" s="535"/>
      <c r="I11" s="536"/>
      <c r="J11" s="534"/>
      <c r="K11" s="535"/>
      <c r="L11" s="536"/>
      <c r="M11" s="534"/>
      <c r="N11" s="535"/>
      <c r="O11" s="536"/>
      <c r="P11" s="534"/>
      <c r="Q11" s="535"/>
      <c r="R11" s="536"/>
      <c r="S11" s="16"/>
      <c r="T11" s="70">
        <f>$H$6*G11+$K$6*J11+$N$6*M11+$Q$6*P11</f>
        <v>0</v>
      </c>
      <c r="U11" s="7"/>
    </row>
    <row r="12" spans="2:21" ht="13.5" customHeight="1">
      <c r="B12" s="144"/>
      <c r="C12" s="140"/>
      <c r="D12" s="210"/>
      <c r="E12" s="195"/>
      <c r="F12" s="124"/>
      <c r="G12" s="534"/>
      <c r="H12" s="535"/>
      <c r="I12" s="536"/>
      <c r="J12" s="534"/>
      <c r="K12" s="535"/>
      <c r="L12" s="536"/>
      <c r="M12" s="534"/>
      <c r="N12" s="535"/>
      <c r="O12" s="536"/>
      <c r="P12" s="534"/>
      <c r="Q12" s="535"/>
      <c r="R12" s="536"/>
      <c r="S12" s="16"/>
      <c r="T12" s="70">
        <f>$H$6*G12+$K$6*J12+$N$6*M12+$Q$6*P12</f>
        <v>0</v>
      </c>
      <c r="U12" s="7"/>
    </row>
    <row r="13" spans="2:21" ht="13.5" customHeight="1">
      <c r="B13" s="144"/>
      <c r="C13" s="139"/>
      <c r="D13" s="126" t="s">
        <v>243</v>
      </c>
      <c r="E13" s="121"/>
      <c r="F13" s="121"/>
      <c r="G13" s="540">
        <f>SUM(G14:I28)</f>
        <v>0</v>
      </c>
      <c r="H13" s="541"/>
      <c r="I13" s="542"/>
      <c r="J13" s="540">
        <f>SUM(J14:L28)</f>
        <v>1.8000000000000003</v>
      </c>
      <c r="K13" s="541"/>
      <c r="L13" s="542"/>
      <c r="M13" s="540">
        <f>SUM(M14:O28)</f>
        <v>0.4</v>
      </c>
      <c r="N13" s="541"/>
      <c r="O13" s="542"/>
      <c r="P13" s="540">
        <f>SUM(P14:R28)</f>
        <v>4.4</v>
      </c>
      <c r="Q13" s="541"/>
      <c r="R13" s="542"/>
      <c r="S13" s="196"/>
      <c r="T13" s="128">
        <f>SUM(T14:T28)</f>
        <v>5020000</v>
      </c>
      <c r="U13" s="197"/>
    </row>
    <row r="14" spans="2:21" ht="13.5" customHeight="1">
      <c r="B14" s="144"/>
      <c r="C14" s="140"/>
      <c r="D14" s="209" t="s">
        <v>309</v>
      </c>
      <c r="E14" s="195" t="s">
        <v>244</v>
      </c>
      <c r="F14" s="124"/>
      <c r="G14" s="534"/>
      <c r="H14" s="535"/>
      <c r="I14" s="536"/>
      <c r="J14" s="534">
        <v>0.1</v>
      </c>
      <c r="K14" s="535"/>
      <c r="L14" s="536"/>
      <c r="M14" s="534"/>
      <c r="N14" s="535"/>
      <c r="O14" s="536"/>
      <c r="P14" s="534">
        <v>0.2</v>
      </c>
      <c r="Q14" s="535"/>
      <c r="R14" s="536"/>
      <c r="S14" s="16"/>
      <c r="T14" s="70">
        <f aca="true" t="shared" si="0" ref="T14:T19">$H$6*G14+$K$6*J14+$N$6*M14+$Q$6*P14</f>
        <v>230000</v>
      </c>
      <c r="U14" s="7"/>
    </row>
    <row r="15" spans="2:21" ht="13.5" customHeight="1">
      <c r="B15" s="144"/>
      <c r="C15" s="140"/>
      <c r="D15" s="209" t="s">
        <v>310</v>
      </c>
      <c r="E15" s="195" t="s">
        <v>25</v>
      </c>
      <c r="F15" s="124"/>
      <c r="G15" s="534"/>
      <c r="H15" s="535"/>
      <c r="I15" s="536"/>
      <c r="J15" s="534">
        <v>0.1</v>
      </c>
      <c r="K15" s="535"/>
      <c r="L15" s="536"/>
      <c r="M15" s="534"/>
      <c r="N15" s="535"/>
      <c r="O15" s="536"/>
      <c r="P15" s="534">
        <v>0.2</v>
      </c>
      <c r="Q15" s="535"/>
      <c r="R15" s="536"/>
      <c r="S15" s="16"/>
      <c r="T15" s="70">
        <f t="shared" si="0"/>
        <v>230000</v>
      </c>
      <c r="U15" s="7"/>
    </row>
    <row r="16" spans="2:21" ht="13.5" customHeight="1">
      <c r="B16" s="144"/>
      <c r="C16" s="140"/>
      <c r="D16" s="209" t="s">
        <v>266</v>
      </c>
      <c r="E16" s="195" t="s">
        <v>245</v>
      </c>
      <c r="F16" s="124"/>
      <c r="G16" s="534"/>
      <c r="H16" s="535"/>
      <c r="I16" s="536"/>
      <c r="J16" s="534">
        <v>0.1</v>
      </c>
      <c r="K16" s="535"/>
      <c r="L16" s="536"/>
      <c r="M16" s="534"/>
      <c r="N16" s="535"/>
      <c r="O16" s="536"/>
      <c r="P16" s="534">
        <v>0.2</v>
      </c>
      <c r="Q16" s="535"/>
      <c r="R16" s="536"/>
      <c r="S16" s="16"/>
      <c r="T16" s="70">
        <f t="shared" si="0"/>
        <v>230000</v>
      </c>
      <c r="U16" s="7"/>
    </row>
    <row r="17" spans="2:21" ht="13.5" customHeight="1">
      <c r="B17" s="144"/>
      <c r="C17" s="140"/>
      <c r="D17" s="209" t="s">
        <v>267</v>
      </c>
      <c r="E17" s="195" t="s">
        <v>246</v>
      </c>
      <c r="F17" s="124"/>
      <c r="G17" s="534"/>
      <c r="H17" s="535"/>
      <c r="I17" s="536"/>
      <c r="J17" s="534">
        <v>0.1</v>
      </c>
      <c r="K17" s="535"/>
      <c r="L17" s="536"/>
      <c r="M17" s="534"/>
      <c r="N17" s="535"/>
      <c r="O17" s="536"/>
      <c r="P17" s="534">
        <v>0.2</v>
      </c>
      <c r="Q17" s="535"/>
      <c r="R17" s="536"/>
      <c r="S17" s="16"/>
      <c r="T17" s="70">
        <f t="shared" si="0"/>
        <v>230000</v>
      </c>
      <c r="U17" s="7"/>
    </row>
    <row r="18" spans="2:21" ht="13.5" customHeight="1">
      <c r="B18" s="144"/>
      <c r="C18" s="140"/>
      <c r="D18" s="209" t="s">
        <v>268</v>
      </c>
      <c r="E18" s="195" t="s">
        <v>247</v>
      </c>
      <c r="F18" s="124"/>
      <c r="G18" s="534"/>
      <c r="H18" s="535"/>
      <c r="I18" s="536"/>
      <c r="J18" s="534">
        <v>0.1</v>
      </c>
      <c r="K18" s="535"/>
      <c r="L18" s="536"/>
      <c r="M18" s="534"/>
      <c r="N18" s="535"/>
      <c r="O18" s="536"/>
      <c r="P18" s="534">
        <v>0.2</v>
      </c>
      <c r="Q18" s="535"/>
      <c r="R18" s="536"/>
      <c r="S18" s="16"/>
      <c r="T18" s="70">
        <f t="shared" si="0"/>
        <v>230000</v>
      </c>
      <c r="U18" s="7"/>
    </row>
    <row r="19" spans="2:21" ht="13.5" customHeight="1">
      <c r="B19" s="144"/>
      <c r="C19" s="140"/>
      <c r="D19" s="209" t="s">
        <v>269</v>
      </c>
      <c r="E19" s="195" t="s">
        <v>24</v>
      </c>
      <c r="F19" s="124"/>
      <c r="G19" s="534"/>
      <c r="H19" s="535"/>
      <c r="I19" s="536"/>
      <c r="J19" s="534"/>
      <c r="K19" s="535"/>
      <c r="L19" s="536"/>
      <c r="M19" s="534">
        <v>0.1</v>
      </c>
      <c r="N19" s="535"/>
      <c r="O19" s="536"/>
      <c r="P19" s="534">
        <v>0.2</v>
      </c>
      <c r="Q19" s="535"/>
      <c r="R19" s="536"/>
      <c r="S19" s="16"/>
      <c r="T19" s="70">
        <f t="shared" si="0"/>
        <v>220000</v>
      </c>
      <c r="U19" s="7"/>
    </row>
    <row r="20" spans="2:21" ht="13.5" customHeight="1">
      <c r="B20" s="144"/>
      <c r="C20" s="140"/>
      <c r="D20" s="209" t="s">
        <v>270</v>
      </c>
      <c r="E20" s="195" t="s">
        <v>25</v>
      </c>
      <c r="F20" s="124"/>
      <c r="G20" s="534"/>
      <c r="H20" s="535"/>
      <c r="I20" s="536"/>
      <c r="J20" s="534"/>
      <c r="K20" s="535"/>
      <c r="L20" s="536"/>
      <c r="M20" s="534">
        <v>0.1</v>
      </c>
      <c r="N20" s="535"/>
      <c r="O20" s="536"/>
      <c r="P20" s="534">
        <v>0.2</v>
      </c>
      <c r="Q20" s="535"/>
      <c r="R20" s="536"/>
      <c r="S20" s="16"/>
      <c r="T20" s="70">
        <f aca="true" t="shared" si="1" ref="T20:T28">$H$6*G20+$K$6*J20+$N$6*M20+$Q$6*P20</f>
        <v>220000</v>
      </c>
      <c r="U20" s="7"/>
    </row>
    <row r="21" spans="2:21" ht="13.5" customHeight="1">
      <c r="B21" s="144"/>
      <c r="C21" s="140"/>
      <c r="D21" s="209" t="s">
        <v>271</v>
      </c>
      <c r="E21" s="195" t="s">
        <v>248</v>
      </c>
      <c r="F21" s="124"/>
      <c r="G21" s="534"/>
      <c r="H21" s="535"/>
      <c r="I21" s="536"/>
      <c r="J21" s="534">
        <v>0.1</v>
      </c>
      <c r="K21" s="535"/>
      <c r="L21" s="536"/>
      <c r="M21" s="534"/>
      <c r="N21" s="535"/>
      <c r="O21" s="536"/>
      <c r="P21" s="534">
        <v>0.2</v>
      </c>
      <c r="Q21" s="535"/>
      <c r="R21" s="536"/>
      <c r="S21" s="16"/>
      <c r="T21" s="70">
        <f t="shared" si="1"/>
        <v>230000</v>
      </c>
      <c r="U21" s="7"/>
    </row>
    <row r="22" spans="2:21" ht="13.5" customHeight="1">
      <c r="B22" s="144"/>
      <c r="C22" s="140"/>
      <c r="D22" s="209" t="s">
        <v>311</v>
      </c>
      <c r="E22" s="195" t="s">
        <v>249</v>
      </c>
      <c r="F22" s="124"/>
      <c r="G22" s="534"/>
      <c r="H22" s="535"/>
      <c r="I22" s="536"/>
      <c r="J22" s="534">
        <v>1</v>
      </c>
      <c r="K22" s="535"/>
      <c r="L22" s="536"/>
      <c r="M22" s="534"/>
      <c r="N22" s="535"/>
      <c r="O22" s="536"/>
      <c r="P22" s="534">
        <v>2</v>
      </c>
      <c r="Q22" s="535"/>
      <c r="R22" s="536"/>
      <c r="S22" s="16"/>
      <c r="T22" s="70">
        <f t="shared" si="1"/>
        <v>2300000</v>
      </c>
      <c r="U22" s="7"/>
    </row>
    <row r="23" spans="2:21" ht="13.5" customHeight="1">
      <c r="B23" s="144"/>
      <c r="C23" s="140"/>
      <c r="D23" s="209" t="s">
        <v>312</v>
      </c>
      <c r="E23" s="195" t="s">
        <v>250</v>
      </c>
      <c r="F23" s="124"/>
      <c r="G23" s="534"/>
      <c r="H23" s="535"/>
      <c r="I23" s="536"/>
      <c r="J23" s="534">
        <v>0.1</v>
      </c>
      <c r="K23" s="535"/>
      <c r="L23" s="536"/>
      <c r="M23" s="534"/>
      <c r="N23" s="535"/>
      <c r="O23" s="536"/>
      <c r="P23" s="534">
        <v>0.2</v>
      </c>
      <c r="Q23" s="535"/>
      <c r="R23" s="536"/>
      <c r="S23" s="16"/>
      <c r="T23" s="70">
        <f t="shared" si="1"/>
        <v>230000</v>
      </c>
      <c r="U23" s="7"/>
    </row>
    <row r="24" spans="2:21" ht="13.5" customHeight="1">
      <c r="B24" s="144"/>
      <c r="C24" s="140"/>
      <c r="D24" s="209" t="s">
        <v>313</v>
      </c>
      <c r="E24" s="195" t="s">
        <v>251</v>
      </c>
      <c r="F24" s="124"/>
      <c r="G24" s="534"/>
      <c r="H24" s="535"/>
      <c r="I24" s="536"/>
      <c r="J24" s="534">
        <v>0.1</v>
      </c>
      <c r="K24" s="535"/>
      <c r="L24" s="536"/>
      <c r="M24" s="534"/>
      <c r="N24" s="535"/>
      <c r="O24" s="536"/>
      <c r="P24" s="534">
        <v>0.2</v>
      </c>
      <c r="Q24" s="535"/>
      <c r="R24" s="536"/>
      <c r="S24" s="16"/>
      <c r="T24" s="70">
        <f>$H$6*G24+$K$6*J24+$N$6*M24+$Q$6*P24</f>
        <v>230000</v>
      </c>
      <c r="U24" s="7"/>
    </row>
    <row r="25" spans="2:21" ht="13.5" customHeight="1">
      <c r="B25" s="144"/>
      <c r="C25" s="140"/>
      <c r="D25" s="209" t="s">
        <v>314</v>
      </c>
      <c r="E25" s="195" t="s">
        <v>252</v>
      </c>
      <c r="F25" s="124"/>
      <c r="G25" s="534"/>
      <c r="H25" s="535"/>
      <c r="I25" s="536"/>
      <c r="J25" s="534"/>
      <c r="K25" s="535"/>
      <c r="L25" s="536"/>
      <c r="M25" s="534">
        <v>0.1</v>
      </c>
      <c r="N25" s="535"/>
      <c r="O25" s="536"/>
      <c r="P25" s="534">
        <v>0.2</v>
      </c>
      <c r="Q25" s="535"/>
      <c r="R25" s="536"/>
      <c r="S25" s="16"/>
      <c r="T25" s="70">
        <f>$H$6*G25+$K$6*J25+$N$6*M25+$Q$6*P25</f>
        <v>220000</v>
      </c>
      <c r="U25" s="7"/>
    </row>
    <row r="26" spans="2:21" ht="13.5" customHeight="1">
      <c r="B26" s="144"/>
      <c r="C26" s="140"/>
      <c r="D26" s="209" t="s">
        <v>315</v>
      </c>
      <c r="E26" s="195" t="s">
        <v>253</v>
      </c>
      <c r="F26" s="124"/>
      <c r="G26" s="534"/>
      <c r="H26" s="535"/>
      <c r="I26" s="536"/>
      <c r="J26" s="534"/>
      <c r="K26" s="535"/>
      <c r="L26" s="536"/>
      <c r="M26" s="534">
        <v>0.1</v>
      </c>
      <c r="N26" s="535"/>
      <c r="O26" s="536"/>
      <c r="P26" s="534">
        <v>0.2</v>
      </c>
      <c r="Q26" s="535"/>
      <c r="R26" s="536"/>
      <c r="S26" s="16"/>
      <c r="T26" s="70">
        <f>$H$6*G26+$K$6*J26+$N$6*M26+$Q$6*P26</f>
        <v>220000</v>
      </c>
      <c r="U26" s="7"/>
    </row>
    <row r="27" spans="2:21" ht="13.5" customHeight="1">
      <c r="B27" s="144"/>
      <c r="C27" s="140"/>
      <c r="D27" s="210"/>
      <c r="E27" s="195"/>
      <c r="F27" s="124"/>
      <c r="G27" s="534"/>
      <c r="H27" s="535"/>
      <c r="I27" s="536"/>
      <c r="J27" s="534"/>
      <c r="K27" s="535"/>
      <c r="L27" s="536"/>
      <c r="M27" s="534"/>
      <c r="N27" s="535"/>
      <c r="O27" s="536"/>
      <c r="P27" s="534"/>
      <c r="Q27" s="535"/>
      <c r="R27" s="536"/>
      <c r="S27" s="16"/>
      <c r="T27" s="70">
        <f>$H$6*G27+$K$6*J27+$N$6*M27+$Q$6*P27</f>
        <v>0</v>
      </c>
      <c r="U27" s="7"/>
    </row>
    <row r="28" spans="2:21" ht="13.5" customHeight="1">
      <c r="B28" s="144"/>
      <c r="C28" s="140"/>
      <c r="D28" s="210"/>
      <c r="E28" s="195"/>
      <c r="F28" s="121"/>
      <c r="G28" s="534"/>
      <c r="H28" s="535"/>
      <c r="I28" s="536"/>
      <c r="J28" s="534"/>
      <c r="K28" s="535"/>
      <c r="L28" s="536"/>
      <c r="M28" s="534"/>
      <c r="N28" s="535"/>
      <c r="O28" s="536"/>
      <c r="P28" s="534"/>
      <c r="Q28" s="535"/>
      <c r="R28" s="536"/>
      <c r="S28" s="16"/>
      <c r="T28" s="70">
        <f t="shared" si="1"/>
        <v>0</v>
      </c>
      <c r="U28" s="7"/>
    </row>
    <row r="29" spans="2:21" ht="13.5" customHeight="1">
      <c r="B29" s="144"/>
      <c r="C29" s="139"/>
      <c r="D29" s="126" t="s">
        <v>254</v>
      </c>
      <c r="E29" s="121"/>
      <c r="F29" s="121"/>
      <c r="G29" s="540">
        <f>SUM(G30:I33)</f>
        <v>0</v>
      </c>
      <c r="H29" s="541"/>
      <c r="I29" s="542"/>
      <c r="J29" s="540">
        <f>SUM(J30:L33)</f>
        <v>0.1</v>
      </c>
      <c r="K29" s="541"/>
      <c r="L29" s="542"/>
      <c r="M29" s="540">
        <f>SUM(M30:O33)</f>
        <v>0.1</v>
      </c>
      <c r="N29" s="541"/>
      <c r="O29" s="542"/>
      <c r="P29" s="540">
        <f>SUM(P30:R33)</f>
        <v>0.4</v>
      </c>
      <c r="Q29" s="541"/>
      <c r="R29" s="542"/>
      <c r="S29" s="198"/>
      <c r="T29" s="128">
        <f>SUM(T30:T33)</f>
        <v>450000</v>
      </c>
      <c r="U29" s="197"/>
    </row>
    <row r="30" spans="2:21" ht="13.5" customHeight="1">
      <c r="B30" s="144"/>
      <c r="C30" s="140"/>
      <c r="D30" s="209" t="s">
        <v>316</v>
      </c>
      <c r="E30" s="195" t="s">
        <v>255</v>
      </c>
      <c r="F30" s="124"/>
      <c r="G30" s="534"/>
      <c r="H30" s="535"/>
      <c r="I30" s="536"/>
      <c r="J30" s="534">
        <v>0.1</v>
      </c>
      <c r="K30" s="535"/>
      <c r="L30" s="536"/>
      <c r="M30" s="534"/>
      <c r="N30" s="535"/>
      <c r="O30" s="536"/>
      <c r="P30" s="534">
        <v>0.2</v>
      </c>
      <c r="Q30" s="535"/>
      <c r="R30" s="536"/>
      <c r="S30" s="16"/>
      <c r="T30" s="70">
        <f>$H$6*G30+$K$6*J30+$N$6*M30+$Q$6*P30</f>
        <v>230000</v>
      </c>
      <c r="U30" s="7"/>
    </row>
    <row r="31" spans="2:21" ht="13.5" customHeight="1">
      <c r="B31" s="144"/>
      <c r="C31" s="140"/>
      <c r="D31" s="209" t="s">
        <v>317</v>
      </c>
      <c r="E31" s="195" t="s">
        <v>256</v>
      </c>
      <c r="F31" s="124"/>
      <c r="G31" s="534"/>
      <c r="H31" s="535"/>
      <c r="I31" s="536"/>
      <c r="J31" s="534"/>
      <c r="K31" s="535"/>
      <c r="L31" s="536"/>
      <c r="M31" s="534">
        <v>0.1</v>
      </c>
      <c r="N31" s="535"/>
      <c r="O31" s="536"/>
      <c r="P31" s="534">
        <v>0.2</v>
      </c>
      <c r="Q31" s="535"/>
      <c r="R31" s="536"/>
      <c r="S31" s="16"/>
      <c r="T31" s="70">
        <f>$H$6*G31+$K$6*J31+$N$6*M31+$Q$6*P31</f>
        <v>220000</v>
      </c>
      <c r="U31" s="7"/>
    </row>
    <row r="32" spans="2:21" ht="13.5" customHeight="1">
      <c r="B32" s="144"/>
      <c r="C32" s="140"/>
      <c r="D32" s="210"/>
      <c r="E32" s="195"/>
      <c r="F32" s="124"/>
      <c r="G32" s="534"/>
      <c r="H32" s="535"/>
      <c r="I32" s="536"/>
      <c r="J32" s="534"/>
      <c r="K32" s="535"/>
      <c r="L32" s="536"/>
      <c r="M32" s="534"/>
      <c r="N32" s="535"/>
      <c r="O32" s="536"/>
      <c r="P32" s="534"/>
      <c r="Q32" s="535"/>
      <c r="R32" s="536"/>
      <c r="S32" s="16"/>
      <c r="T32" s="70">
        <f>$H$6*G32+$K$6*J32+$N$6*M32+$Q$6*P32</f>
        <v>0</v>
      </c>
      <c r="U32" s="7"/>
    </row>
    <row r="33" spans="2:21" ht="13.5" customHeight="1">
      <c r="B33" s="144"/>
      <c r="C33" s="140"/>
      <c r="D33" s="211"/>
      <c r="E33" s="195"/>
      <c r="F33" s="121"/>
      <c r="G33" s="534"/>
      <c r="H33" s="535"/>
      <c r="I33" s="536"/>
      <c r="J33" s="534"/>
      <c r="K33" s="535"/>
      <c r="L33" s="536"/>
      <c r="M33" s="534"/>
      <c r="N33" s="535"/>
      <c r="O33" s="536"/>
      <c r="P33" s="534"/>
      <c r="Q33" s="535"/>
      <c r="R33" s="536"/>
      <c r="S33" s="16"/>
      <c r="T33" s="70">
        <f>$H$6*G33+$K$6*J33+$N$6*M33+$Q$6*P33</f>
        <v>0</v>
      </c>
      <c r="U33" s="7"/>
    </row>
    <row r="34" spans="2:21" ht="13.5" customHeight="1">
      <c r="B34" s="144"/>
      <c r="C34" s="139"/>
      <c r="D34" s="126" t="s">
        <v>26</v>
      </c>
      <c r="E34" s="121"/>
      <c r="F34" s="121"/>
      <c r="G34" s="540">
        <f>SUM(G35:I40)</f>
        <v>0</v>
      </c>
      <c r="H34" s="541"/>
      <c r="I34" s="542"/>
      <c r="J34" s="540">
        <f>SUM(J35:L40)</f>
        <v>0</v>
      </c>
      <c r="K34" s="541"/>
      <c r="L34" s="542"/>
      <c r="M34" s="540">
        <f>SUM(M35:O40)</f>
        <v>0</v>
      </c>
      <c r="N34" s="541"/>
      <c r="O34" s="542"/>
      <c r="P34" s="540">
        <f>SUM(P35:R40)</f>
        <v>0</v>
      </c>
      <c r="Q34" s="541"/>
      <c r="R34" s="542"/>
      <c r="S34" s="198"/>
      <c r="T34" s="128">
        <f>SUM(T35:T40)</f>
        <v>0</v>
      </c>
      <c r="U34" s="197"/>
    </row>
    <row r="35" spans="2:21" ht="13.5" customHeight="1">
      <c r="B35" s="144"/>
      <c r="C35" s="140"/>
      <c r="D35" s="210"/>
      <c r="E35" s="195"/>
      <c r="F35" s="124"/>
      <c r="G35" s="534"/>
      <c r="H35" s="535"/>
      <c r="I35" s="536"/>
      <c r="J35" s="534"/>
      <c r="K35" s="535"/>
      <c r="L35" s="536"/>
      <c r="M35" s="534"/>
      <c r="N35" s="535"/>
      <c r="O35" s="536"/>
      <c r="P35" s="534"/>
      <c r="Q35" s="535"/>
      <c r="R35" s="536"/>
      <c r="S35" s="16"/>
      <c r="T35" s="70">
        <f aca="true" t="shared" si="2" ref="T35:T40">$H$6*G35+$K$6*J35+$N$6*M35+$Q$6*P35</f>
        <v>0</v>
      </c>
      <c r="U35" s="7"/>
    </row>
    <row r="36" spans="2:21" ht="13.5" customHeight="1">
      <c r="B36" s="144"/>
      <c r="C36" s="140"/>
      <c r="D36" s="210"/>
      <c r="E36" s="195"/>
      <c r="F36" s="124"/>
      <c r="G36" s="534"/>
      <c r="H36" s="535"/>
      <c r="I36" s="536"/>
      <c r="J36" s="534"/>
      <c r="K36" s="535"/>
      <c r="L36" s="536"/>
      <c r="M36" s="534"/>
      <c r="N36" s="535"/>
      <c r="O36" s="536"/>
      <c r="P36" s="534"/>
      <c r="Q36" s="535"/>
      <c r="R36" s="536"/>
      <c r="S36" s="16"/>
      <c r="T36" s="70">
        <f t="shared" si="2"/>
        <v>0</v>
      </c>
      <c r="U36" s="7"/>
    </row>
    <row r="37" spans="2:21" ht="13.5" customHeight="1">
      <c r="B37" s="144"/>
      <c r="C37" s="140"/>
      <c r="D37" s="210"/>
      <c r="E37" s="195"/>
      <c r="F37" s="124"/>
      <c r="G37" s="534"/>
      <c r="H37" s="535"/>
      <c r="I37" s="536"/>
      <c r="J37" s="534"/>
      <c r="K37" s="535"/>
      <c r="L37" s="536"/>
      <c r="M37" s="534"/>
      <c r="N37" s="535"/>
      <c r="O37" s="536"/>
      <c r="P37" s="534"/>
      <c r="Q37" s="535"/>
      <c r="R37" s="536"/>
      <c r="S37" s="16"/>
      <c r="T37" s="70">
        <f t="shared" si="2"/>
        <v>0</v>
      </c>
      <c r="U37" s="7"/>
    </row>
    <row r="38" spans="2:21" ht="13.5" customHeight="1" hidden="1">
      <c r="B38" s="144"/>
      <c r="C38" s="140"/>
      <c r="D38" s="123"/>
      <c r="E38" s="195"/>
      <c r="F38" s="124"/>
      <c r="G38" s="534"/>
      <c r="H38" s="535"/>
      <c r="I38" s="536"/>
      <c r="J38" s="534"/>
      <c r="K38" s="535"/>
      <c r="L38" s="536"/>
      <c r="M38" s="534"/>
      <c r="N38" s="535"/>
      <c r="O38" s="536"/>
      <c r="P38" s="534"/>
      <c r="Q38" s="535"/>
      <c r="R38" s="536"/>
      <c r="S38" s="16"/>
      <c r="T38" s="70">
        <f t="shared" si="2"/>
        <v>0</v>
      </c>
      <c r="U38" s="7"/>
    </row>
    <row r="39" spans="2:21" ht="13.5" customHeight="1" hidden="1">
      <c r="B39" s="144"/>
      <c r="C39" s="140"/>
      <c r="D39" s="123"/>
      <c r="E39" s="195"/>
      <c r="F39" s="124"/>
      <c r="G39" s="534"/>
      <c r="H39" s="535"/>
      <c r="I39" s="536"/>
      <c r="J39" s="534"/>
      <c r="K39" s="535"/>
      <c r="L39" s="536"/>
      <c r="M39" s="534"/>
      <c r="N39" s="535"/>
      <c r="O39" s="536"/>
      <c r="P39" s="534"/>
      <c r="Q39" s="535"/>
      <c r="R39" s="536"/>
      <c r="S39" s="16"/>
      <c r="T39" s="70">
        <f t="shared" si="2"/>
        <v>0</v>
      </c>
      <c r="U39" s="7"/>
    </row>
    <row r="40" spans="2:21" ht="13.5" customHeight="1" hidden="1">
      <c r="B40" s="144"/>
      <c r="C40" s="141"/>
      <c r="D40" s="125"/>
      <c r="E40" s="195"/>
      <c r="F40" s="121"/>
      <c r="G40" s="534"/>
      <c r="H40" s="535"/>
      <c r="I40" s="536"/>
      <c r="J40" s="534"/>
      <c r="K40" s="535"/>
      <c r="L40" s="536"/>
      <c r="M40" s="534"/>
      <c r="N40" s="535"/>
      <c r="O40" s="536"/>
      <c r="P40" s="534"/>
      <c r="Q40" s="535"/>
      <c r="R40" s="536"/>
      <c r="S40" s="16"/>
      <c r="T40" s="70">
        <f t="shared" si="2"/>
        <v>0</v>
      </c>
      <c r="U40" s="7"/>
    </row>
    <row r="41" spans="2:21" ht="18.75" customHeight="1">
      <c r="B41" s="143"/>
      <c r="C41" s="133" t="s">
        <v>324</v>
      </c>
      <c r="D41" s="134"/>
      <c r="E41" s="135"/>
      <c r="F41" s="135"/>
      <c r="G41" s="537">
        <f>G42</f>
        <v>0</v>
      </c>
      <c r="H41" s="538"/>
      <c r="I41" s="539"/>
      <c r="J41" s="537">
        <f>J42</f>
        <v>0</v>
      </c>
      <c r="K41" s="538"/>
      <c r="L41" s="539"/>
      <c r="M41" s="537">
        <f>M42</f>
        <v>0</v>
      </c>
      <c r="N41" s="538"/>
      <c r="O41" s="539"/>
      <c r="P41" s="537">
        <f>P42</f>
        <v>0</v>
      </c>
      <c r="Q41" s="538"/>
      <c r="R41" s="539"/>
      <c r="S41" s="290" t="s">
        <v>383</v>
      </c>
      <c r="T41" s="136">
        <f>T42</f>
        <v>0</v>
      </c>
      <c r="U41" s="445" t="s">
        <v>408</v>
      </c>
    </row>
    <row r="42" spans="2:21" ht="13.5" customHeight="1">
      <c r="B42" s="144"/>
      <c r="C42" s="139"/>
      <c r="D42" s="126"/>
      <c r="E42" s="121"/>
      <c r="F42" s="121"/>
      <c r="G42" s="540">
        <f>SUM(G43:I44)</f>
        <v>0</v>
      </c>
      <c r="H42" s="541"/>
      <c r="I42" s="542"/>
      <c r="J42" s="540">
        <f>SUM(J43:L44)</f>
        <v>0</v>
      </c>
      <c r="K42" s="541"/>
      <c r="L42" s="542"/>
      <c r="M42" s="540">
        <f>SUM(M43:O44)</f>
        <v>0</v>
      </c>
      <c r="N42" s="541"/>
      <c r="O42" s="542"/>
      <c r="P42" s="540">
        <f>SUM(P43:R44)</f>
        <v>0</v>
      </c>
      <c r="Q42" s="541"/>
      <c r="R42" s="542"/>
      <c r="S42" s="196"/>
      <c r="T42" s="128">
        <f>SUM(T43:T44)</f>
        <v>0</v>
      </c>
      <c r="U42" s="197"/>
    </row>
    <row r="43" spans="2:21" ht="13.5" customHeight="1">
      <c r="B43" s="144"/>
      <c r="C43" s="140"/>
      <c r="D43" s="209"/>
      <c r="E43" s="195"/>
      <c r="F43" s="124"/>
      <c r="G43" s="534"/>
      <c r="H43" s="535"/>
      <c r="I43" s="536"/>
      <c r="J43" s="534"/>
      <c r="K43" s="535"/>
      <c r="L43" s="536"/>
      <c r="M43" s="534"/>
      <c r="N43" s="535"/>
      <c r="O43" s="536"/>
      <c r="P43" s="534"/>
      <c r="Q43" s="535"/>
      <c r="R43" s="536"/>
      <c r="S43" s="16"/>
      <c r="T43" s="70">
        <f>$H$6*G43+$K$6*J43+$N$6*M43+$Q$6*P43</f>
        <v>0</v>
      </c>
      <c r="U43" s="7"/>
    </row>
    <row r="44" spans="2:21" ht="13.5" customHeight="1">
      <c r="B44" s="145"/>
      <c r="C44" s="141"/>
      <c r="D44" s="211"/>
      <c r="E44" s="195"/>
      <c r="F44" s="124"/>
      <c r="G44" s="534"/>
      <c r="H44" s="535"/>
      <c r="I44" s="536"/>
      <c r="J44" s="534"/>
      <c r="K44" s="535"/>
      <c r="L44" s="536"/>
      <c r="M44" s="534"/>
      <c r="N44" s="535"/>
      <c r="O44" s="536"/>
      <c r="P44" s="534"/>
      <c r="Q44" s="535"/>
      <c r="R44" s="536"/>
      <c r="S44" s="16"/>
      <c r="T44" s="70">
        <f>$H$6*G44+$K$6*J44+$N$6*M44+$Q$6*P44</f>
        <v>0</v>
      </c>
      <c r="U44" s="7"/>
    </row>
    <row r="46" spans="7:19" ht="12">
      <c r="G46" s="550"/>
      <c r="H46" s="551"/>
      <c r="I46" s="551"/>
      <c r="J46" s="550"/>
      <c r="K46" s="551"/>
      <c r="L46" s="551"/>
      <c r="M46" s="550"/>
      <c r="N46" s="551"/>
      <c r="O46" s="551"/>
      <c r="P46" s="550"/>
      <c r="Q46" s="551"/>
      <c r="R46" s="551"/>
      <c r="S46" s="13"/>
    </row>
  </sheetData>
  <sheetProtection/>
  <mergeCells count="164">
    <mergeCell ref="G44:I44"/>
    <mergeCell ref="J44:L44"/>
    <mergeCell ref="M44:O44"/>
    <mergeCell ref="P44:R44"/>
    <mergeCell ref="G42:I42"/>
    <mergeCell ref="J42:L42"/>
    <mergeCell ref="M42:O42"/>
    <mergeCell ref="P42:R42"/>
    <mergeCell ref="G43:I43"/>
    <mergeCell ref="J43:L43"/>
    <mergeCell ref="M43:O43"/>
    <mergeCell ref="P43:R43"/>
    <mergeCell ref="G7:I7"/>
    <mergeCell ref="J7:L7"/>
    <mergeCell ref="M7:O7"/>
    <mergeCell ref="P7:R7"/>
    <mergeCell ref="G41:I41"/>
    <mergeCell ref="J41:L41"/>
    <mergeCell ref="M41:O41"/>
    <mergeCell ref="P41:R41"/>
    <mergeCell ref="G27:I27"/>
    <mergeCell ref="J27:L27"/>
    <mergeCell ref="M27:O27"/>
    <mergeCell ref="P27:R27"/>
    <mergeCell ref="G25:I25"/>
    <mergeCell ref="J25:L25"/>
    <mergeCell ref="M25:O25"/>
    <mergeCell ref="P25:R25"/>
    <mergeCell ref="G26:I26"/>
    <mergeCell ref="J26:L26"/>
    <mergeCell ref="M26:O26"/>
    <mergeCell ref="P26:R26"/>
    <mergeCell ref="G23:I23"/>
    <mergeCell ref="J23:L23"/>
    <mergeCell ref="M23:O23"/>
    <mergeCell ref="P23:R23"/>
    <mergeCell ref="G24:I24"/>
    <mergeCell ref="J24:L24"/>
    <mergeCell ref="M24:O24"/>
    <mergeCell ref="P24:R24"/>
    <mergeCell ref="G21:I21"/>
    <mergeCell ref="J21:L21"/>
    <mergeCell ref="M21:O21"/>
    <mergeCell ref="P21:R21"/>
    <mergeCell ref="G22:I22"/>
    <mergeCell ref="J22:L22"/>
    <mergeCell ref="M22:O22"/>
    <mergeCell ref="P22:R22"/>
    <mergeCell ref="G33:I33"/>
    <mergeCell ref="J33:L33"/>
    <mergeCell ref="M33:O33"/>
    <mergeCell ref="P33:R33"/>
    <mergeCell ref="G32:I32"/>
    <mergeCell ref="J32:L32"/>
    <mergeCell ref="M32:O32"/>
    <mergeCell ref="P32:R32"/>
    <mergeCell ref="G30:I30"/>
    <mergeCell ref="J30:L30"/>
    <mergeCell ref="M30:O30"/>
    <mergeCell ref="P30:R30"/>
    <mergeCell ref="G31:I31"/>
    <mergeCell ref="J31:L31"/>
    <mergeCell ref="M31:O31"/>
    <mergeCell ref="P31:R31"/>
    <mergeCell ref="G28:I28"/>
    <mergeCell ref="J28:L28"/>
    <mergeCell ref="M28:O28"/>
    <mergeCell ref="P28:R28"/>
    <mergeCell ref="G29:I29"/>
    <mergeCell ref="J29:L29"/>
    <mergeCell ref="M29:O29"/>
    <mergeCell ref="P29:R29"/>
    <mergeCell ref="G19:I19"/>
    <mergeCell ref="J19:L19"/>
    <mergeCell ref="M19:O19"/>
    <mergeCell ref="P19:R19"/>
    <mergeCell ref="G20:I20"/>
    <mergeCell ref="J20:L20"/>
    <mergeCell ref="M20:O20"/>
    <mergeCell ref="P20:R20"/>
    <mergeCell ref="G17:I17"/>
    <mergeCell ref="J17:L17"/>
    <mergeCell ref="M17:O17"/>
    <mergeCell ref="P17:R17"/>
    <mergeCell ref="G18:I18"/>
    <mergeCell ref="J18:L18"/>
    <mergeCell ref="M18:O18"/>
    <mergeCell ref="P18:R18"/>
    <mergeCell ref="G15:I15"/>
    <mergeCell ref="J15:L15"/>
    <mergeCell ref="M15:O15"/>
    <mergeCell ref="P15:R15"/>
    <mergeCell ref="G16:I16"/>
    <mergeCell ref="J16:L16"/>
    <mergeCell ref="M16:O16"/>
    <mergeCell ref="P16:R16"/>
    <mergeCell ref="M13:O13"/>
    <mergeCell ref="P13:R13"/>
    <mergeCell ref="G14:I14"/>
    <mergeCell ref="J14:L14"/>
    <mergeCell ref="M14:O14"/>
    <mergeCell ref="P14:R14"/>
    <mergeCell ref="G40:I40"/>
    <mergeCell ref="J40:L40"/>
    <mergeCell ref="M40:O40"/>
    <mergeCell ref="P40:R40"/>
    <mergeCell ref="G39:I39"/>
    <mergeCell ref="J39:L39"/>
    <mergeCell ref="M39:O39"/>
    <mergeCell ref="P39:R39"/>
    <mergeCell ref="G38:I38"/>
    <mergeCell ref="J38:L38"/>
    <mergeCell ref="M38:O38"/>
    <mergeCell ref="P38:R38"/>
    <mergeCell ref="G37:I37"/>
    <mergeCell ref="J37:L37"/>
    <mergeCell ref="M37:O37"/>
    <mergeCell ref="P37:R37"/>
    <mergeCell ref="G46:I46"/>
    <mergeCell ref="J46:L46"/>
    <mergeCell ref="M46:O46"/>
    <mergeCell ref="P46:R46"/>
    <mergeCell ref="M12:O12"/>
    <mergeCell ref="P12:R12"/>
    <mergeCell ref="G35:I35"/>
    <mergeCell ref="J35:L35"/>
    <mergeCell ref="M35:O35"/>
    <mergeCell ref="P35:R35"/>
    <mergeCell ref="G36:I36"/>
    <mergeCell ref="J36:L36"/>
    <mergeCell ref="M36:O36"/>
    <mergeCell ref="P36:R36"/>
    <mergeCell ref="B4:F6"/>
    <mergeCell ref="G4:R4"/>
    <mergeCell ref="G10:I10"/>
    <mergeCell ref="J10:L10"/>
    <mergeCell ref="G9:I9"/>
    <mergeCell ref="J9:L9"/>
    <mergeCell ref="U4:U6"/>
    <mergeCell ref="G5:I5"/>
    <mergeCell ref="J5:L5"/>
    <mergeCell ref="M5:O5"/>
    <mergeCell ref="P5:R5"/>
    <mergeCell ref="S4:T6"/>
    <mergeCell ref="G8:I8"/>
    <mergeCell ref="J8:L8"/>
    <mergeCell ref="G34:I34"/>
    <mergeCell ref="J34:L34"/>
    <mergeCell ref="G12:I12"/>
    <mergeCell ref="J12:L12"/>
    <mergeCell ref="G11:I11"/>
    <mergeCell ref="J11:L11"/>
    <mergeCell ref="G13:I13"/>
    <mergeCell ref="J13:L13"/>
    <mergeCell ref="M34:O34"/>
    <mergeCell ref="P34:R34"/>
    <mergeCell ref="M8:O8"/>
    <mergeCell ref="P8:R8"/>
    <mergeCell ref="M10:O10"/>
    <mergeCell ref="P10:R10"/>
    <mergeCell ref="M9:O9"/>
    <mergeCell ref="P9:R9"/>
    <mergeCell ref="M11:O11"/>
    <mergeCell ref="P11:R11"/>
  </mergeCells>
  <printOptions/>
  <pageMargins left="0.1968503937007874" right="0.1968503937007874" top="0.7874015748031497" bottom="0.7874015748031497" header="0.5905511811023623" footer="0.5905511811023623"/>
  <pageSetup fitToHeight="0" horizontalDpi="300" verticalDpi="300" orientation="landscape" paperSize="9" scale="90" r:id="rId2"/>
  <headerFooter scaleWithDoc="0">
    <oddHeader>&amp;C&amp;"Meiryo UI,標準"&amp;9&amp;A</oddHeader>
    <oddFooter>&amp;C&amp;"Meiryo UI,標準"&amp;9&amp;P/&amp;N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1:AC76"/>
  <sheetViews>
    <sheetView view="pageBreakPreview" zoomScaleNormal="80" zoomScaleSheetLayoutView="100" zoomScalePageLayoutView="0" workbookViewId="0" topLeftCell="A1">
      <pane xSplit="6" ySplit="5" topLeftCell="G6" activePane="bottomRight" state="frozen"/>
      <selection pane="topLeft" activeCell="Z19" sqref="Z19"/>
      <selection pane="topRight" activeCell="Z19" sqref="Z19"/>
      <selection pane="bottomLeft" activeCell="Z19" sqref="Z19"/>
      <selection pane="bottomRight" activeCell="A1" sqref="A1"/>
    </sheetView>
  </sheetViews>
  <sheetFormatPr defaultColWidth="9.00390625" defaultRowHeight="13.5"/>
  <cols>
    <col min="1" max="1" width="1.625" style="11" customWidth="1"/>
    <col min="2" max="4" width="1.875" style="1" customWidth="1"/>
    <col min="5" max="5" width="4.625" style="1" customWidth="1"/>
    <col min="6" max="6" width="46.375" style="1" customWidth="1"/>
    <col min="7" max="7" width="13.125" style="1" customWidth="1"/>
    <col min="8" max="9" width="9.25390625" style="1" customWidth="1"/>
    <col min="10" max="10" width="3.375" style="1" customWidth="1"/>
    <col min="11" max="11" width="6.875" style="1" customWidth="1"/>
    <col min="12" max="12" width="2.50390625" style="1" customWidth="1"/>
    <col min="13" max="13" width="11.50390625" style="1" customWidth="1"/>
    <col min="14" max="14" width="1.625" style="12" customWidth="1"/>
    <col min="15" max="15" width="4.75390625" style="1" customWidth="1"/>
    <col min="16" max="16" width="11.50390625" style="1" customWidth="1"/>
    <col min="17" max="17" width="2.625" style="1" customWidth="1"/>
    <col min="18" max="18" width="11.50390625" style="1" customWidth="1"/>
    <col min="19" max="19" width="2.625" style="1" customWidth="1"/>
    <col min="20" max="20" width="11.50390625" style="1" customWidth="1"/>
    <col min="21" max="21" width="1.625" style="12" customWidth="1"/>
    <col min="22" max="22" width="9.50390625" style="62" customWidth="1"/>
    <col min="23" max="23" width="2.625" style="62" customWidth="1"/>
    <col min="24" max="24" width="11.50390625" style="1" customWidth="1"/>
    <col min="25" max="25" width="2.625" style="1" customWidth="1"/>
    <col min="26" max="26" width="11.50390625" style="1" customWidth="1"/>
    <col min="27" max="27" width="1.625" style="14" customWidth="1"/>
    <col min="28" max="28" width="15.875" style="63" customWidth="1"/>
    <col min="29" max="29" width="1.625" style="1" customWidth="1"/>
    <col min="30" max="16384" width="9.00390625" style="1" customWidth="1"/>
  </cols>
  <sheetData>
    <row r="1" spans="2:28" ht="13.5">
      <c r="B1" s="101" t="str">
        <f>'【様式0】見積書'!$I$3&amp;" （明細）物品調達"</f>
        <v>【ＲＦＩ】三重県企業庁財務会計システム構築及び運用保守業務 （明細）物品調達</v>
      </c>
      <c r="AB1" s="287" t="str">
        <f>'【様式0】見積書'!AD1</f>
        <v>作成日：令和３年２月●日</v>
      </c>
    </row>
    <row r="2" spans="2:28" ht="13.5">
      <c r="B2" s="101" t="str">
        <f>"見積事業者： "&amp;'【様式0】見積書'!$I$4</f>
        <v>見積事業者： ×××社</v>
      </c>
      <c r="AB2" s="287" t="str">
        <f>'【様式0】見積書'!AD2</f>
        <v>最終更新日：令和３年２月●日</v>
      </c>
    </row>
    <row r="3" spans="2:28" ht="12.75" thickBot="1">
      <c r="B3" s="8" t="s">
        <v>81</v>
      </c>
      <c r="O3" s="1" t="s">
        <v>164</v>
      </c>
      <c r="V3" s="47"/>
      <c r="W3" s="47"/>
      <c r="X3" s="2"/>
      <c r="Z3" s="2" t="s">
        <v>3</v>
      </c>
      <c r="AB3" s="48"/>
    </row>
    <row r="4" spans="2:28" ht="13.5" customHeight="1">
      <c r="B4" s="558" t="s">
        <v>82</v>
      </c>
      <c r="C4" s="558"/>
      <c r="D4" s="558"/>
      <c r="E4" s="558"/>
      <c r="F4" s="558"/>
      <c r="G4" s="560" t="s">
        <v>83</v>
      </c>
      <c r="H4" s="555" t="s">
        <v>338</v>
      </c>
      <c r="I4" s="555" t="s">
        <v>84</v>
      </c>
      <c r="J4" s="553" t="s">
        <v>8</v>
      </c>
      <c r="K4" s="554"/>
      <c r="L4" s="565" t="s">
        <v>11</v>
      </c>
      <c r="M4" s="566"/>
      <c r="N4" s="49"/>
      <c r="O4" s="562" t="s">
        <v>85</v>
      </c>
      <c r="P4" s="563"/>
      <c r="Q4" s="563"/>
      <c r="R4" s="563"/>
      <c r="S4" s="563"/>
      <c r="T4" s="564"/>
      <c r="U4" s="49"/>
      <c r="V4" s="558" t="s">
        <v>11</v>
      </c>
      <c r="W4" s="558"/>
      <c r="X4" s="558"/>
      <c r="Y4" s="558"/>
      <c r="Z4" s="558"/>
      <c r="AB4" s="559" t="s">
        <v>86</v>
      </c>
    </row>
    <row r="5" spans="2:28" ht="40.5" customHeight="1">
      <c r="B5" s="560"/>
      <c r="C5" s="558"/>
      <c r="D5" s="558"/>
      <c r="E5" s="558"/>
      <c r="F5" s="558"/>
      <c r="G5" s="561"/>
      <c r="H5" s="556"/>
      <c r="I5" s="556"/>
      <c r="J5" s="50" t="s">
        <v>8</v>
      </c>
      <c r="K5" s="51" t="s">
        <v>10</v>
      </c>
      <c r="L5" s="567"/>
      <c r="M5" s="568"/>
      <c r="N5" s="49"/>
      <c r="O5" s="363" t="s">
        <v>87</v>
      </c>
      <c r="P5" s="52" t="s">
        <v>88</v>
      </c>
      <c r="Q5" s="553" t="s">
        <v>89</v>
      </c>
      <c r="R5" s="554"/>
      <c r="S5" s="553" t="s">
        <v>90</v>
      </c>
      <c r="T5" s="557"/>
      <c r="U5" s="49"/>
      <c r="V5" s="364" t="s">
        <v>91</v>
      </c>
      <c r="W5" s="553" t="s">
        <v>92</v>
      </c>
      <c r="X5" s="554"/>
      <c r="Y5" s="71"/>
      <c r="Z5" s="72" t="s">
        <v>93</v>
      </c>
      <c r="AB5" s="559"/>
    </row>
    <row r="6" spans="2:29" ht="12">
      <c r="B6" s="3"/>
      <c r="C6" s="4" t="s">
        <v>94</v>
      </c>
      <c r="D6" s="41"/>
      <c r="E6" s="5"/>
      <c r="F6" s="5"/>
      <c r="G6" s="5"/>
      <c r="H6" s="293"/>
      <c r="I6" s="294"/>
      <c r="J6" s="293"/>
      <c r="K6" s="293"/>
      <c r="L6" s="293"/>
      <c r="M6" s="295">
        <f>SUM(M7,M21)</f>
        <v>7983003</v>
      </c>
      <c r="N6" s="296"/>
      <c r="O6" s="297"/>
      <c r="P6" s="298">
        <f>SUM(P7,P21)</f>
        <v>151677.057</v>
      </c>
      <c r="Q6" s="299"/>
      <c r="R6" s="295">
        <f>SUM(R7,R21)</f>
        <v>1820124.684</v>
      </c>
      <c r="S6" s="299"/>
      <c r="T6" s="300">
        <f>R6*5</f>
        <v>9100623.42</v>
      </c>
      <c r="U6" s="296"/>
      <c r="V6" s="301"/>
      <c r="W6" s="302"/>
      <c r="X6" s="295">
        <f>SUM(X7,X21)</f>
        <v>598000</v>
      </c>
      <c r="Y6" s="299"/>
      <c r="Z6" s="295">
        <f>X6*5</f>
        <v>2990000</v>
      </c>
      <c r="AA6" s="303"/>
      <c r="AB6" s="53" t="s">
        <v>165</v>
      </c>
      <c r="AC6" s="304"/>
    </row>
    <row r="7" spans="2:29" ht="12">
      <c r="B7" s="3"/>
      <c r="C7" s="20"/>
      <c r="D7" s="54" t="s">
        <v>95</v>
      </c>
      <c r="E7" s="55"/>
      <c r="F7" s="55"/>
      <c r="G7" s="55"/>
      <c r="H7" s="305"/>
      <c r="I7" s="306"/>
      <c r="J7" s="305"/>
      <c r="K7" s="305"/>
      <c r="L7" s="305"/>
      <c r="M7" s="307">
        <f>SUM(M8:M20)</f>
        <v>780000</v>
      </c>
      <c r="N7" s="296"/>
      <c r="O7" s="308"/>
      <c r="P7" s="309">
        <f>SUM(P8:P20)</f>
        <v>14820</v>
      </c>
      <c r="Q7" s="310"/>
      <c r="R7" s="307">
        <f>SUM(R8:R20)</f>
        <v>177840</v>
      </c>
      <c r="S7" s="310"/>
      <c r="T7" s="311">
        <f aca="true" t="shared" si="0" ref="T7:T73">R7*5</f>
        <v>889200</v>
      </c>
      <c r="U7" s="296"/>
      <c r="V7" s="312"/>
      <c r="W7" s="313"/>
      <c r="X7" s="307">
        <f>SUM(X8:X20)</f>
        <v>78000</v>
      </c>
      <c r="Y7" s="310"/>
      <c r="Z7" s="307">
        <f>X7*5</f>
        <v>390000</v>
      </c>
      <c r="AA7" s="303"/>
      <c r="AB7" s="314"/>
      <c r="AC7" s="304"/>
    </row>
    <row r="8" spans="2:29" ht="12.75" customHeight="1">
      <c r="B8" s="3"/>
      <c r="C8" s="6"/>
      <c r="D8" s="56"/>
      <c r="E8" s="39" t="s">
        <v>96</v>
      </c>
      <c r="F8" s="40"/>
      <c r="G8" s="57" t="s">
        <v>97</v>
      </c>
      <c r="H8" s="315">
        <v>330000</v>
      </c>
      <c r="I8" s="315">
        <v>230000</v>
      </c>
      <c r="J8" s="316">
        <v>2</v>
      </c>
      <c r="K8" s="317"/>
      <c r="L8" s="318"/>
      <c r="M8" s="319">
        <f>I8*J8</f>
        <v>460000</v>
      </c>
      <c r="N8" s="303"/>
      <c r="O8" s="320">
        <v>0.019</v>
      </c>
      <c r="P8" s="321">
        <f>M8*O8</f>
        <v>8740</v>
      </c>
      <c r="Q8" s="322"/>
      <c r="R8" s="319">
        <f>P8*12</f>
        <v>104880</v>
      </c>
      <c r="S8" s="322"/>
      <c r="T8" s="323">
        <f t="shared" si="0"/>
        <v>524400</v>
      </c>
      <c r="U8" s="324"/>
      <c r="V8" s="325">
        <v>0.1</v>
      </c>
      <c r="W8" s="326"/>
      <c r="X8" s="327">
        <f>M8*V8</f>
        <v>46000</v>
      </c>
      <c r="Y8" s="322"/>
      <c r="Z8" s="327">
        <f aca="true" t="shared" si="1" ref="Z8:Z73">X8*5</f>
        <v>230000</v>
      </c>
      <c r="AA8" s="303"/>
      <c r="AB8" s="328"/>
      <c r="AC8" s="304"/>
    </row>
    <row r="9" spans="2:29" ht="12.75" customHeight="1">
      <c r="B9" s="3"/>
      <c r="C9" s="6"/>
      <c r="D9" s="56"/>
      <c r="E9" s="39"/>
      <c r="F9" s="40" t="s">
        <v>98</v>
      </c>
      <c r="G9" s="57"/>
      <c r="H9" s="315"/>
      <c r="I9" s="315"/>
      <c r="J9" s="316"/>
      <c r="K9" s="317"/>
      <c r="L9" s="318"/>
      <c r="M9" s="319"/>
      <c r="N9" s="303"/>
      <c r="O9" s="329"/>
      <c r="P9" s="328"/>
      <c r="Q9" s="330"/>
      <c r="R9" s="331"/>
      <c r="S9" s="330"/>
      <c r="T9" s="332"/>
      <c r="U9" s="303"/>
      <c r="V9" s="328"/>
      <c r="W9" s="330"/>
      <c r="X9" s="331"/>
      <c r="Y9" s="330"/>
      <c r="Z9" s="331"/>
      <c r="AA9" s="303"/>
      <c r="AB9" s="328"/>
      <c r="AC9" s="304"/>
    </row>
    <row r="10" spans="2:29" ht="13.5" customHeight="1">
      <c r="B10" s="3"/>
      <c r="C10" s="6"/>
      <c r="D10" s="56"/>
      <c r="E10" s="39"/>
      <c r="F10" s="40" t="s">
        <v>99</v>
      </c>
      <c r="G10" s="57"/>
      <c r="H10" s="315"/>
      <c r="I10" s="315"/>
      <c r="J10" s="316"/>
      <c r="K10" s="317"/>
      <c r="L10" s="318"/>
      <c r="M10" s="319"/>
      <c r="N10" s="303"/>
      <c r="O10" s="329"/>
      <c r="P10" s="328"/>
      <c r="Q10" s="330"/>
      <c r="R10" s="331"/>
      <c r="S10" s="330"/>
      <c r="T10" s="332"/>
      <c r="U10" s="303"/>
      <c r="V10" s="328"/>
      <c r="W10" s="330"/>
      <c r="X10" s="331"/>
      <c r="Y10" s="330"/>
      <c r="Z10" s="331"/>
      <c r="AA10" s="303"/>
      <c r="AB10" s="328"/>
      <c r="AC10" s="304"/>
    </row>
    <row r="11" spans="2:29" ht="13.5" customHeight="1">
      <c r="B11" s="3"/>
      <c r="C11" s="6"/>
      <c r="D11" s="56"/>
      <c r="E11" s="39"/>
      <c r="F11" s="40" t="s">
        <v>100</v>
      </c>
      <c r="G11" s="57"/>
      <c r="H11" s="315"/>
      <c r="I11" s="315"/>
      <c r="J11" s="316"/>
      <c r="K11" s="317"/>
      <c r="L11" s="318"/>
      <c r="M11" s="319"/>
      <c r="N11" s="303"/>
      <c r="O11" s="329"/>
      <c r="P11" s="328"/>
      <c r="Q11" s="330"/>
      <c r="R11" s="331"/>
      <c r="S11" s="330"/>
      <c r="T11" s="332"/>
      <c r="U11" s="303"/>
      <c r="V11" s="328"/>
      <c r="W11" s="330"/>
      <c r="X11" s="331"/>
      <c r="Y11" s="330"/>
      <c r="Z11" s="331"/>
      <c r="AA11" s="303"/>
      <c r="AB11" s="328"/>
      <c r="AC11" s="304"/>
    </row>
    <row r="12" spans="2:29" ht="13.5" customHeight="1">
      <c r="B12" s="3"/>
      <c r="C12" s="6"/>
      <c r="D12" s="56"/>
      <c r="E12" s="39"/>
      <c r="F12" s="40" t="s">
        <v>101</v>
      </c>
      <c r="G12" s="57"/>
      <c r="H12" s="315"/>
      <c r="I12" s="315"/>
      <c r="J12" s="316"/>
      <c r="K12" s="317"/>
      <c r="L12" s="318"/>
      <c r="M12" s="319"/>
      <c r="N12" s="303"/>
      <c r="O12" s="329"/>
      <c r="P12" s="328"/>
      <c r="Q12" s="330"/>
      <c r="R12" s="331"/>
      <c r="S12" s="330"/>
      <c r="T12" s="332"/>
      <c r="U12" s="303"/>
      <c r="V12" s="328"/>
      <c r="W12" s="330"/>
      <c r="X12" s="331"/>
      <c r="Y12" s="330"/>
      <c r="Z12" s="331"/>
      <c r="AA12" s="303"/>
      <c r="AB12" s="328"/>
      <c r="AC12" s="304"/>
    </row>
    <row r="13" spans="2:29" ht="13.5" customHeight="1">
      <c r="B13" s="3"/>
      <c r="C13" s="6"/>
      <c r="D13" s="56"/>
      <c r="E13" s="39"/>
      <c r="F13" s="40" t="s">
        <v>102</v>
      </c>
      <c r="G13" s="57"/>
      <c r="H13" s="315"/>
      <c r="I13" s="315"/>
      <c r="J13" s="316"/>
      <c r="K13" s="317"/>
      <c r="L13" s="318"/>
      <c r="M13" s="319"/>
      <c r="N13" s="303"/>
      <c r="O13" s="329"/>
      <c r="P13" s="328"/>
      <c r="Q13" s="330"/>
      <c r="R13" s="331"/>
      <c r="S13" s="330"/>
      <c r="T13" s="332"/>
      <c r="U13" s="303"/>
      <c r="V13" s="328"/>
      <c r="W13" s="330"/>
      <c r="X13" s="331"/>
      <c r="Y13" s="330"/>
      <c r="Z13" s="331"/>
      <c r="AA13" s="303"/>
      <c r="AB13" s="328"/>
      <c r="AC13" s="304"/>
    </row>
    <row r="14" spans="2:29" ht="13.5" customHeight="1">
      <c r="B14" s="3"/>
      <c r="C14" s="6"/>
      <c r="D14" s="56"/>
      <c r="E14" s="39" t="s">
        <v>103</v>
      </c>
      <c r="F14" s="40"/>
      <c r="G14" s="57" t="s">
        <v>104</v>
      </c>
      <c r="H14" s="315">
        <v>43000</v>
      </c>
      <c r="I14" s="315">
        <v>30000</v>
      </c>
      <c r="J14" s="316">
        <v>2</v>
      </c>
      <c r="K14" s="317"/>
      <c r="L14" s="318"/>
      <c r="M14" s="319">
        <f aca="true" t="shared" si="2" ref="M14:M20">I14*J14</f>
        <v>60000</v>
      </c>
      <c r="N14" s="324"/>
      <c r="O14" s="320">
        <v>0.019</v>
      </c>
      <c r="P14" s="321">
        <f aca="true" t="shared" si="3" ref="P14:P20">M14*O14</f>
        <v>1140</v>
      </c>
      <c r="Q14" s="322"/>
      <c r="R14" s="319">
        <f aca="true" t="shared" si="4" ref="R14:R20">P14*12</f>
        <v>13680</v>
      </c>
      <c r="S14" s="322"/>
      <c r="T14" s="323">
        <f t="shared" si="0"/>
        <v>68400</v>
      </c>
      <c r="U14" s="324"/>
      <c r="V14" s="325">
        <v>0.1</v>
      </c>
      <c r="W14" s="326"/>
      <c r="X14" s="327">
        <f aca="true" t="shared" si="5" ref="X14:X28">M14*V14</f>
        <v>6000</v>
      </c>
      <c r="Y14" s="322"/>
      <c r="Z14" s="327">
        <f t="shared" si="1"/>
        <v>30000</v>
      </c>
      <c r="AA14" s="303"/>
      <c r="AB14" s="314"/>
      <c r="AC14" s="304"/>
    </row>
    <row r="15" spans="2:29" ht="13.5" customHeight="1">
      <c r="B15" s="3"/>
      <c r="C15" s="6"/>
      <c r="D15" s="56"/>
      <c r="E15" s="39" t="s">
        <v>105</v>
      </c>
      <c r="F15" s="40"/>
      <c r="G15" s="57" t="s">
        <v>106</v>
      </c>
      <c r="H15" s="315">
        <v>70000</v>
      </c>
      <c r="I15" s="315">
        <v>50000</v>
      </c>
      <c r="J15" s="316">
        <v>2</v>
      </c>
      <c r="K15" s="317"/>
      <c r="L15" s="318"/>
      <c r="M15" s="319">
        <f t="shared" si="2"/>
        <v>100000</v>
      </c>
      <c r="N15" s="324"/>
      <c r="O15" s="320">
        <v>0.019</v>
      </c>
      <c r="P15" s="321">
        <f t="shared" si="3"/>
        <v>1900</v>
      </c>
      <c r="Q15" s="322"/>
      <c r="R15" s="319">
        <f t="shared" si="4"/>
        <v>22800</v>
      </c>
      <c r="S15" s="322"/>
      <c r="T15" s="323">
        <f t="shared" si="0"/>
        <v>114000</v>
      </c>
      <c r="U15" s="324"/>
      <c r="V15" s="325">
        <v>0.1</v>
      </c>
      <c r="W15" s="326"/>
      <c r="X15" s="327">
        <f t="shared" si="5"/>
        <v>10000</v>
      </c>
      <c r="Y15" s="322"/>
      <c r="Z15" s="327">
        <f t="shared" si="1"/>
        <v>50000</v>
      </c>
      <c r="AA15" s="303"/>
      <c r="AB15" s="314"/>
      <c r="AC15" s="304"/>
    </row>
    <row r="16" spans="2:29" ht="13.5" customHeight="1">
      <c r="B16" s="3"/>
      <c r="C16" s="6"/>
      <c r="D16" s="56"/>
      <c r="E16" s="39" t="s">
        <v>107</v>
      </c>
      <c r="F16" s="40"/>
      <c r="G16" s="57" t="s">
        <v>108</v>
      </c>
      <c r="H16" s="315">
        <v>30000</v>
      </c>
      <c r="I16" s="315">
        <v>20000</v>
      </c>
      <c r="J16" s="316">
        <v>2</v>
      </c>
      <c r="K16" s="317"/>
      <c r="L16" s="318"/>
      <c r="M16" s="319">
        <f t="shared" si="2"/>
        <v>40000</v>
      </c>
      <c r="N16" s="324"/>
      <c r="O16" s="320">
        <v>0.019</v>
      </c>
      <c r="P16" s="321">
        <f t="shared" si="3"/>
        <v>760</v>
      </c>
      <c r="Q16" s="322"/>
      <c r="R16" s="319">
        <f t="shared" si="4"/>
        <v>9120</v>
      </c>
      <c r="S16" s="322"/>
      <c r="T16" s="323">
        <f t="shared" si="0"/>
        <v>45600</v>
      </c>
      <c r="U16" s="324"/>
      <c r="V16" s="325">
        <v>0.1</v>
      </c>
      <c r="W16" s="326"/>
      <c r="X16" s="327">
        <f t="shared" si="5"/>
        <v>4000</v>
      </c>
      <c r="Y16" s="322"/>
      <c r="Z16" s="327">
        <f t="shared" si="1"/>
        <v>20000</v>
      </c>
      <c r="AA16" s="303"/>
      <c r="AB16" s="314"/>
      <c r="AC16" s="304"/>
    </row>
    <row r="17" spans="2:29" ht="13.5" customHeight="1">
      <c r="B17" s="3"/>
      <c r="C17" s="6"/>
      <c r="D17" s="56"/>
      <c r="E17" s="39" t="s">
        <v>109</v>
      </c>
      <c r="F17" s="40"/>
      <c r="G17" s="57" t="s">
        <v>110</v>
      </c>
      <c r="H17" s="315">
        <v>30000</v>
      </c>
      <c r="I17" s="315">
        <v>20000</v>
      </c>
      <c r="J17" s="316">
        <v>2</v>
      </c>
      <c r="K17" s="317"/>
      <c r="L17" s="318"/>
      <c r="M17" s="319">
        <f t="shared" si="2"/>
        <v>40000</v>
      </c>
      <c r="N17" s="324"/>
      <c r="O17" s="320">
        <v>0.019</v>
      </c>
      <c r="P17" s="321">
        <f t="shared" si="3"/>
        <v>760</v>
      </c>
      <c r="Q17" s="322"/>
      <c r="R17" s="319">
        <f t="shared" si="4"/>
        <v>9120</v>
      </c>
      <c r="S17" s="322"/>
      <c r="T17" s="323">
        <f t="shared" si="0"/>
        <v>45600</v>
      </c>
      <c r="U17" s="324"/>
      <c r="V17" s="325">
        <v>0.1</v>
      </c>
      <c r="W17" s="326"/>
      <c r="X17" s="327">
        <f t="shared" si="5"/>
        <v>4000</v>
      </c>
      <c r="Y17" s="322"/>
      <c r="Z17" s="327">
        <f t="shared" si="1"/>
        <v>20000</v>
      </c>
      <c r="AA17" s="303"/>
      <c r="AB17" s="314"/>
      <c r="AC17" s="304"/>
    </row>
    <row r="18" spans="2:29" ht="13.5" customHeight="1">
      <c r="B18" s="3"/>
      <c r="C18" s="6"/>
      <c r="D18" s="56"/>
      <c r="E18" s="39" t="s">
        <v>111</v>
      </c>
      <c r="F18" s="40"/>
      <c r="G18" s="57" t="s">
        <v>112</v>
      </c>
      <c r="H18" s="315">
        <v>60000</v>
      </c>
      <c r="I18" s="315">
        <v>40000</v>
      </c>
      <c r="J18" s="316">
        <v>2</v>
      </c>
      <c r="K18" s="317"/>
      <c r="L18" s="318"/>
      <c r="M18" s="319">
        <f>I18*J18</f>
        <v>80000</v>
      </c>
      <c r="N18" s="324"/>
      <c r="O18" s="320">
        <v>0.019</v>
      </c>
      <c r="P18" s="321">
        <f>M18*O18</f>
        <v>1520</v>
      </c>
      <c r="Q18" s="322"/>
      <c r="R18" s="319">
        <f>P18*12</f>
        <v>18240</v>
      </c>
      <c r="S18" s="322"/>
      <c r="T18" s="323">
        <f>R18*5</f>
        <v>91200</v>
      </c>
      <c r="U18" s="324"/>
      <c r="V18" s="325">
        <v>0.1</v>
      </c>
      <c r="W18" s="326"/>
      <c r="X18" s="327">
        <f>M18*V18</f>
        <v>8000</v>
      </c>
      <c r="Y18" s="322"/>
      <c r="Z18" s="327">
        <f>X18*5</f>
        <v>40000</v>
      </c>
      <c r="AA18" s="303"/>
      <c r="AB18" s="314"/>
      <c r="AC18" s="304"/>
    </row>
    <row r="19" spans="2:29" ht="13.5" customHeight="1">
      <c r="B19" s="3"/>
      <c r="C19" s="6"/>
      <c r="D19" s="56"/>
      <c r="E19" s="39"/>
      <c r="F19" s="40"/>
      <c r="G19" s="57"/>
      <c r="H19" s="315"/>
      <c r="I19" s="315"/>
      <c r="J19" s="316"/>
      <c r="K19" s="317"/>
      <c r="L19" s="318"/>
      <c r="M19" s="319">
        <f t="shared" si="2"/>
        <v>0</v>
      </c>
      <c r="N19" s="324"/>
      <c r="O19" s="320"/>
      <c r="P19" s="321">
        <f t="shared" si="3"/>
        <v>0</v>
      </c>
      <c r="Q19" s="322"/>
      <c r="R19" s="319">
        <f t="shared" si="4"/>
        <v>0</v>
      </c>
      <c r="S19" s="322"/>
      <c r="T19" s="323">
        <f t="shared" si="0"/>
        <v>0</v>
      </c>
      <c r="U19" s="324"/>
      <c r="V19" s="333"/>
      <c r="W19" s="334"/>
      <c r="X19" s="327">
        <f t="shared" si="5"/>
        <v>0</v>
      </c>
      <c r="Y19" s="322"/>
      <c r="Z19" s="327">
        <f t="shared" si="1"/>
        <v>0</v>
      </c>
      <c r="AA19" s="303"/>
      <c r="AB19" s="314"/>
      <c r="AC19" s="304"/>
    </row>
    <row r="20" spans="2:29" ht="13.5" customHeight="1">
      <c r="B20" s="3"/>
      <c r="C20" s="6"/>
      <c r="D20" s="56"/>
      <c r="E20" s="39"/>
      <c r="F20" s="40"/>
      <c r="G20" s="57"/>
      <c r="H20" s="315"/>
      <c r="I20" s="315"/>
      <c r="J20" s="316"/>
      <c r="K20" s="317"/>
      <c r="L20" s="318"/>
      <c r="M20" s="319">
        <f t="shared" si="2"/>
        <v>0</v>
      </c>
      <c r="N20" s="324"/>
      <c r="O20" s="320"/>
      <c r="P20" s="321">
        <f t="shared" si="3"/>
        <v>0</v>
      </c>
      <c r="Q20" s="322"/>
      <c r="R20" s="319">
        <f t="shared" si="4"/>
        <v>0</v>
      </c>
      <c r="S20" s="322"/>
      <c r="T20" s="323">
        <f t="shared" si="0"/>
        <v>0</v>
      </c>
      <c r="U20" s="324"/>
      <c r="V20" s="333"/>
      <c r="W20" s="334"/>
      <c r="X20" s="327">
        <f t="shared" si="5"/>
        <v>0</v>
      </c>
      <c r="Y20" s="322"/>
      <c r="Z20" s="327">
        <f t="shared" si="1"/>
        <v>0</v>
      </c>
      <c r="AA20" s="303"/>
      <c r="AB20" s="314"/>
      <c r="AC20" s="304"/>
    </row>
    <row r="21" spans="2:29" ht="12">
      <c r="B21" s="3"/>
      <c r="C21" s="20"/>
      <c r="D21" s="54" t="s">
        <v>113</v>
      </c>
      <c r="E21" s="55"/>
      <c r="F21" s="55"/>
      <c r="G21" s="55"/>
      <c r="H21" s="306"/>
      <c r="I21" s="306"/>
      <c r="J21" s="305"/>
      <c r="K21" s="305"/>
      <c r="L21" s="335"/>
      <c r="M21" s="307">
        <f>SUM(M22:M28)</f>
        <v>7203003</v>
      </c>
      <c r="N21" s="296">
        <f>SUM(N22:N26)</f>
        <v>0</v>
      </c>
      <c r="O21" s="308"/>
      <c r="P21" s="309">
        <f>SUM(P22:P28)</f>
        <v>136857.057</v>
      </c>
      <c r="Q21" s="310"/>
      <c r="R21" s="307">
        <f>SUM(R22:R28)</f>
        <v>1642284.684</v>
      </c>
      <c r="S21" s="310"/>
      <c r="T21" s="311">
        <f t="shared" si="0"/>
        <v>8211423.42</v>
      </c>
      <c r="U21" s="296"/>
      <c r="V21" s="312"/>
      <c r="W21" s="313"/>
      <c r="X21" s="307">
        <f>SUM(X22:X28)</f>
        <v>520000</v>
      </c>
      <c r="Y21" s="310"/>
      <c r="Z21" s="307">
        <f t="shared" si="1"/>
        <v>2600000</v>
      </c>
      <c r="AA21" s="303"/>
      <c r="AB21" s="336"/>
      <c r="AC21" s="304"/>
    </row>
    <row r="22" spans="2:29" ht="13.5" customHeight="1">
      <c r="B22" s="3"/>
      <c r="C22" s="6"/>
      <c r="D22" s="56"/>
      <c r="E22" s="39" t="s">
        <v>114</v>
      </c>
      <c r="F22" s="40"/>
      <c r="G22" s="57" t="s">
        <v>115</v>
      </c>
      <c r="H22" s="315">
        <v>150000</v>
      </c>
      <c r="I22" s="315">
        <v>100000</v>
      </c>
      <c r="J22" s="316">
        <v>2</v>
      </c>
      <c r="K22" s="337" t="s">
        <v>16</v>
      </c>
      <c r="L22" s="338"/>
      <c r="M22" s="319">
        <f aca="true" t="shared" si="6" ref="M22:M28">I22*J22</f>
        <v>200000</v>
      </c>
      <c r="N22" s="324"/>
      <c r="O22" s="320">
        <v>0.019</v>
      </c>
      <c r="P22" s="321">
        <f aca="true" t="shared" si="7" ref="P22:P28">M22*O22</f>
        <v>3800</v>
      </c>
      <c r="Q22" s="322"/>
      <c r="R22" s="319">
        <f aca="true" t="shared" si="8" ref="R22:R28">P22*12</f>
        <v>45600</v>
      </c>
      <c r="S22" s="322"/>
      <c r="T22" s="323">
        <f t="shared" si="0"/>
        <v>228000</v>
      </c>
      <c r="U22" s="324"/>
      <c r="V22" s="325">
        <v>0.1</v>
      </c>
      <c r="W22" s="326"/>
      <c r="X22" s="327">
        <f t="shared" si="5"/>
        <v>20000</v>
      </c>
      <c r="Y22" s="322"/>
      <c r="Z22" s="327">
        <f t="shared" si="1"/>
        <v>100000</v>
      </c>
      <c r="AA22" s="303"/>
      <c r="AB22" s="339"/>
      <c r="AC22" s="304"/>
    </row>
    <row r="23" spans="2:29" ht="13.5" customHeight="1">
      <c r="B23" s="3"/>
      <c r="C23" s="6"/>
      <c r="D23" s="56"/>
      <c r="E23" s="39" t="s">
        <v>116</v>
      </c>
      <c r="F23" s="40"/>
      <c r="G23" s="57" t="s">
        <v>117</v>
      </c>
      <c r="H23" s="315">
        <v>4300</v>
      </c>
      <c r="I23" s="315">
        <v>3003</v>
      </c>
      <c r="J23" s="316">
        <v>1</v>
      </c>
      <c r="K23" s="337" t="s">
        <v>118</v>
      </c>
      <c r="L23" s="338"/>
      <c r="M23" s="319">
        <f t="shared" si="6"/>
        <v>3003</v>
      </c>
      <c r="N23" s="324"/>
      <c r="O23" s="320">
        <v>0.019</v>
      </c>
      <c r="P23" s="321">
        <f t="shared" si="7"/>
        <v>57.056999999999995</v>
      </c>
      <c r="Q23" s="322"/>
      <c r="R23" s="319">
        <f t="shared" si="8"/>
        <v>684.684</v>
      </c>
      <c r="S23" s="322"/>
      <c r="T23" s="323">
        <f t="shared" si="0"/>
        <v>3423.42</v>
      </c>
      <c r="U23" s="324"/>
      <c r="V23" s="333"/>
      <c r="W23" s="334"/>
      <c r="X23" s="319" t="s">
        <v>9</v>
      </c>
      <c r="Y23" s="322"/>
      <c r="Z23" s="319" t="s">
        <v>9</v>
      </c>
      <c r="AA23" s="303"/>
      <c r="AB23" s="339"/>
      <c r="AC23" s="304"/>
    </row>
    <row r="24" spans="2:29" ht="13.5" customHeight="1">
      <c r="B24" s="3"/>
      <c r="C24" s="6"/>
      <c r="D24" s="56"/>
      <c r="E24" s="39" t="s">
        <v>119</v>
      </c>
      <c r="F24" s="40"/>
      <c r="G24" s="57" t="s">
        <v>120</v>
      </c>
      <c r="H24" s="315">
        <v>5800000</v>
      </c>
      <c r="I24" s="315">
        <v>4000000</v>
      </c>
      <c r="J24" s="316">
        <v>1</v>
      </c>
      <c r="K24" s="337" t="s">
        <v>16</v>
      </c>
      <c r="L24" s="338"/>
      <c r="M24" s="319">
        <f t="shared" si="6"/>
        <v>4000000</v>
      </c>
      <c r="N24" s="324"/>
      <c r="O24" s="320">
        <v>0.019</v>
      </c>
      <c r="P24" s="321">
        <f t="shared" si="7"/>
        <v>76000</v>
      </c>
      <c r="Q24" s="322"/>
      <c r="R24" s="319">
        <f t="shared" si="8"/>
        <v>912000</v>
      </c>
      <c r="S24" s="322"/>
      <c r="T24" s="323">
        <f t="shared" si="0"/>
        <v>4560000</v>
      </c>
      <c r="U24" s="324"/>
      <c r="V24" s="325">
        <v>0.1</v>
      </c>
      <c r="W24" s="326"/>
      <c r="X24" s="327">
        <f t="shared" si="5"/>
        <v>400000</v>
      </c>
      <c r="Y24" s="322"/>
      <c r="Z24" s="327">
        <f t="shared" si="1"/>
        <v>2000000</v>
      </c>
      <c r="AA24" s="303"/>
      <c r="AB24" s="339"/>
      <c r="AC24" s="304"/>
    </row>
    <row r="25" spans="2:29" ht="13.5" customHeight="1">
      <c r="B25" s="3"/>
      <c r="C25" s="6"/>
      <c r="D25" s="56"/>
      <c r="E25" s="39" t="s">
        <v>121</v>
      </c>
      <c r="F25" s="40"/>
      <c r="G25" s="57" t="s">
        <v>122</v>
      </c>
      <c r="H25" s="315">
        <v>1500000</v>
      </c>
      <c r="I25" s="315">
        <v>1000000</v>
      </c>
      <c r="J25" s="316">
        <v>1</v>
      </c>
      <c r="K25" s="337" t="s">
        <v>16</v>
      </c>
      <c r="L25" s="338"/>
      <c r="M25" s="319">
        <f t="shared" si="6"/>
        <v>1000000</v>
      </c>
      <c r="N25" s="324"/>
      <c r="O25" s="320">
        <v>0.019</v>
      </c>
      <c r="P25" s="321">
        <f t="shared" si="7"/>
        <v>19000</v>
      </c>
      <c r="Q25" s="322"/>
      <c r="R25" s="319">
        <f t="shared" si="8"/>
        <v>228000</v>
      </c>
      <c r="S25" s="322"/>
      <c r="T25" s="323">
        <f t="shared" si="0"/>
        <v>1140000</v>
      </c>
      <c r="U25" s="324"/>
      <c r="V25" s="325">
        <v>0.1</v>
      </c>
      <c r="W25" s="326"/>
      <c r="X25" s="327">
        <f t="shared" si="5"/>
        <v>100000</v>
      </c>
      <c r="Y25" s="322"/>
      <c r="Z25" s="327">
        <f t="shared" si="1"/>
        <v>500000</v>
      </c>
      <c r="AA25" s="303"/>
      <c r="AB25" s="339"/>
      <c r="AC25" s="304"/>
    </row>
    <row r="26" spans="2:29" ht="13.5" customHeight="1">
      <c r="B26" s="3"/>
      <c r="C26" s="6"/>
      <c r="D26" s="56"/>
      <c r="E26" s="39" t="s">
        <v>123</v>
      </c>
      <c r="F26" s="40"/>
      <c r="G26" s="57" t="s">
        <v>124</v>
      </c>
      <c r="H26" s="315">
        <v>720000</v>
      </c>
      <c r="I26" s="315">
        <v>500000</v>
      </c>
      <c r="J26" s="316">
        <v>4</v>
      </c>
      <c r="K26" s="337" t="s">
        <v>16</v>
      </c>
      <c r="L26" s="338"/>
      <c r="M26" s="319">
        <f t="shared" si="6"/>
        <v>2000000</v>
      </c>
      <c r="N26" s="324"/>
      <c r="O26" s="320">
        <v>0.019</v>
      </c>
      <c r="P26" s="321">
        <f t="shared" si="7"/>
        <v>38000</v>
      </c>
      <c r="Q26" s="322"/>
      <c r="R26" s="319">
        <f t="shared" si="8"/>
        <v>456000</v>
      </c>
      <c r="S26" s="322"/>
      <c r="T26" s="323">
        <f t="shared" si="0"/>
        <v>2280000</v>
      </c>
      <c r="U26" s="324"/>
      <c r="V26" s="333"/>
      <c r="W26" s="334"/>
      <c r="X26" s="319" t="s">
        <v>9</v>
      </c>
      <c r="Y26" s="322"/>
      <c r="Z26" s="319" t="s">
        <v>9</v>
      </c>
      <c r="AA26" s="303"/>
      <c r="AB26" s="339"/>
      <c r="AC26" s="304"/>
    </row>
    <row r="27" spans="2:29" ht="13.5" customHeight="1">
      <c r="B27" s="3"/>
      <c r="C27" s="6"/>
      <c r="D27" s="56"/>
      <c r="E27" s="39"/>
      <c r="F27" s="40"/>
      <c r="G27" s="57"/>
      <c r="H27" s="315"/>
      <c r="I27" s="315"/>
      <c r="J27" s="316"/>
      <c r="K27" s="340"/>
      <c r="L27" s="338"/>
      <c r="M27" s="319">
        <f t="shared" si="6"/>
        <v>0</v>
      </c>
      <c r="N27" s="324"/>
      <c r="O27" s="320"/>
      <c r="P27" s="321">
        <f t="shared" si="7"/>
        <v>0</v>
      </c>
      <c r="Q27" s="322"/>
      <c r="R27" s="319">
        <f t="shared" si="8"/>
        <v>0</v>
      </c>
      <c r="S27" s="322"/>
      <c r="T27" s="323">
        <f t="shared" si="0"/>
        <v>0</v>
      </c>
      <c r="U27" s="324"/>
      <c r="V27" s="333"/>
      <c r="W27" s="334"/>
      <c r="X27" s="327">
        <f t="shared" si="5"/>
        <v>0</v>
      </c>
      <c r="Y27" s="322"/>
      <c r="Z27" s="327">
        <f t="shared" si="1"/>
        <v>0</v>
      </c>
      <c r="AA27" s="303"/>
      <c r="AB27" s="339"/>
      <c r="AC27" s="304"/>
    </row>
    <row r="28" spans="2:29" ht="13.5" customHeight="1">
      <c r="B28" s="3"/>
      <c r="C28" s="6"/>
      <c r="D28" s="56"/>
      <c r="E28" s="39"/>
      <c r="F28" s="40"/>
      <c r="G28" s="57"/>
      <c r="H28" s="315"/>
      <c r="I28" s="315"/>
      <c r="J28" s="316"/>
      <c r="K28" s="317"/>
      <c r="L28" s="318"/>
      <c r="M28" s="319">
        <f t="shared" si="6"/>
        <v>0</v>
      </c>
      <c r="N28" s="324"/>
      <c r="O28" s="320"/>
      <c r="P28" s="321">
        <f t="shared" si="7"/>
        <v>0</v>
      </c>
      <c r="Q28" s="322"/>
      <c r="R28" s="319">
        <f t="shared" si="8"/>
        <v>0</v>
      </c>
      <c r="S28" s="322"/>
      <c r="T28" s="323">
        <f t="shared" si="0"/>
        <v>0</v>
      </c>
      <c r="U28" s="324"/>
      <c r="V28" s="333"/>
      <c r="W28" s="334"/>
      <c r="X28" s="327">
        <f t="shared" si="5"/>
        <v>0</v>
      </c>
      <c r="Y28" s="322"/>
      <c r="Z28" s="327">
        <f t="shared" si="1"/>
        <v>0</v>
      </c>
      <c r="AA28" s="303"/>
      <c r="AB28" s="314"/>
      <c r="AC28" s="304"/>
    </row>
    <row r="29" spans="2:29" ht="12">
      <c r="B29" s="3"/>
      <c r="C29" s="4" t="s">
        <v>125</v>
      </c>
      <c r="D29" s="41"/>
      <c r="E29" s="5"/>
      <c r="F29" s="5"/>
      <c r="G29" s="5"/>
      <c r="H29" s="294"/>
      <c r="I29" s="294"/>
      <c r="J29" s="293"/>
      <c r="K29" s="293"/>
      <c r="L29" s="293"/>
      <c r="M29" s="295">
        <f>SUM(M30,M44)</f>
        <v>2540000</v>
      </c>
      <c r="N29" s="296"/>
      <c r="O29" s="297"/>
      <c r="P29" s="298">
        <f>SUM(P30,P44)</f>
        <v>48260</v>
      </c>
      <c r="Q29" s="299"/>
      <c r="R29" s="295">
        <f>SUM(R30,R44)</f>
        <v>579120</v>
      </c>
      <c r="S29" s="299"/>
      <c r="T29" s="300">
        <f t="shared" si="0"/>
        <v>2895600</v>
      </c>
      <c r="U29" s="296"/>
      <c r="V29" s="301"/>
      <c r="W29" s="302"/>
      <c r="X29" s="295">
        <f>SUM(X30,X44)</f>
        <v>234000</v>
      </c>
      <c r="Y29" s="299"/>
      <c r="Z29" s="295">
        <f>X29*5</f>
        <v>1170000</v>
      </c>
      <c r="AA29" s="303"/>
      <c r="AB29" s="53" t="s">
        <v>165</v>
      </c>
      <c r="AC29" s="304"/>
    </row>
    <row r="30" spans="2:29" ht="12">
      <c r="B30" s="3"/>
      <c r="C30" s="20"/>
      <c r="D30" s="54" t="s">
        <v>95</v>
      </c>
      <c r="E30" s="55"/>
      <c r="F30" s="55"/>
      <c r="G30" s="55"/>
      <c r="H30" s="306"/>
      <c r="I30" s="306"/>
      <c r="J30" s="305"/>
      <c r="K30" s="305"/>
      <c r="L30" s="305"/>
      <c r="M30" s="307">
        <f>SUM(M31:M43)</f>
        <v>1140000</v>
      </c>
      <c r="N30" s="296"/>
      <c r="O30" s="308"/>
      <c r="P30" s="309">
        <f>SUM(P31:P43)</f>
        <v>21660</v>
      </c>
      <c r="Q30" s="310"/>
      <c r="R30" s="307">
        <f>SUM(R31:R43)</f>
        <v>259920</v>
      </c>
      <c r="S30" s="310"/>
      <c r="T30" s="311">
        <f t="shared" si="0"/>
        <v>1299600</v>
      </c>
      <c r="U30" s="296"/>
      <c r="V30" s="312"/>
      <c r="W30" s="313"/>
      <c r="X30" s="307">
        <f>SUM(X31:X43)</f>
        <v>114000</v>
      </c>
      <c r="Y30" s="310"/>
      <c r="Z30" s="307">
        <f t="shared" si="1"/>
        <v>570000</v>
      </c>
      <c r="AA30" s="303"/>
      <c r="AB30" s="314"/>
      <c r="AC30" s="304"/>
    </row>
    <row r="31" spans="2:29" ht="12.75" customHeight="1">
      <c r="B31" s="3"/>
      <c r="C31" s="6"/>
      <c r="D31" s="56"/>
      <c r="E31" s="39" t="s">
        <v>96</v>
      </c>
      <c r="F31" s="40"/>
      <c r="G31" s="57" t="s">
        <v>126</v>
      </c>
      <c r="H31" s="315">
        <v>430000</v>
      </c>
      <c r="I31" s="315">
        <v>300000</v>
      </c>
      <c r="J31" s="316">
        <v>2</v>
      </c>
      <c r="K31" s="317"/>
      <c r="L31" s="318"/>
      <c r="M31" s="319">
        <f>I31*J31</f>
        <v>600000</v>
      </c>
      <c r="N31" s="303"/>
      <c r="O31" s="320">
        <v>0.019</v>
      </c>
      <c r="P31" s="321">
        <f>M31*O31</f>
        <v>11400</v>
      </c>
      <c r="Q31" s="322"/>
      <c r="R31" s="319">
        <f>P31*12</f>
        <v>136800</v>
      </c>
      <c r="S31" s="322"/>
      <c r="T31" s="323">
        <f t="shared" si="0"/>
        <v>684000</v>
      </c>
      <c r="U31" s="324"/>
      <c r="V31" s="325">
        <v>0.1</v>
      </c>
      <c r="W31" s="326"/>
      <c r="X31" s="327">
        <f>M31*V31</f>
        <v>60000</v>
      </c>
      <c r="Y31" s="322"/>
      <c r="Z31" s="327">
        <f t="shared" si="1"/>
        <v>300000</v>
      </c>
      <c r="AA31" s="303"/>
      <c r="AB31" s="328"/>
      <c r="AC31" s="304"/>
    </row>
    <row r="32" spans="2:29" ht="12.75" customHeight="1">
      <c r="B32" s="3"/>
      <c r="C32" s="6"/>
      <c r="D32" s="56"/>
      <c r="E32" s="39"/>
      <c r="F32" s="40" t="s">
        <v>98</v>
      </c>
      <c r="G32" s="57"/>
      <c r="H32" s="315"/>
      <c r="I32" s="315"/>
      <c r="J32" s="316"/>
      <c r="K32" s="317"/>
      <c r="L32" s="318"/>
      <c r="M32" s="319"/>
      <c r="N32" s="303"/>
      <c r="O32" s="329"/>
      <c r="P32" s="328"/>
      <c r="Q32" s="330"/>
      <c r="R32" s="331"/>
      <c r="S32" s="330"/>
      <c r="T32" s="332"/>
      <c r="U32" s="303"/>
      <c r="V32" s="328"/>
      <c r="W32" s="330"/>
      <c r="X32" s="331"/>
      <c r="Y32" s="330"/>
      <c r="Z32" s="331"/>
      <c r="AA32" s="303"/>
      <c r="AB32" s="328"/>
      <c r="AC32" s="304"/>
    </row>
    <row r="33" spans="2:29" ht="13.5" customHeight="1">
      <c r="B33" s="3"/>
      <c r="C33" s="6"/>
      <c r="D33" s="56"/>
      <c r="E33" s="39"/>
      <c r="F33" s="40" t="s">
        <v>127</v>
      </c>
      <c r="G33" s="57"/>
      <c r="H33" s="315"/>
      <c r="I33" s="315"/>
      <c r="J33" s="316"/>
      <c r="K33" s="317"/>
      <c r="L33" s="318"/>
      <c r="M33" s="319"/>
      <c r="N33" s="303"/>
      <c r="O33" s="329"/>
      <c r="P33" s="328"/>
      <c r="Q33" s="330"/>
      <c r="R33" s="331"/>
      <c r="S33" s="330"/>
      <c r="T33" s="332"/>
      <c r="U33" s="303"/>
      <c r="V33" s="328"/>
      <c r="W33" s="330"/>
      <c r="X33" s="331"/>
      <c r="Y33" s="330"/>
      <c r="Z33" s="331"/>
      <c r="AA33" s="303"/>
      <c r="AB33" s="328"/>
      <c r="AC33" s="304"/>
    </row>
    <row r="34" spans="2:29" ht="13.5" customHeight="1">
      <c r="B34" s="3"/>
      <c r="C34" s="6"/>
      <c r="D34" s="56"/>
      <c r="E34" s="39"/>
      <c r="F34" s="40" t="s">
        <v>100</v>
      </c>
      <c r="G34" s="57"/>
      <c r="H34" s="315"/>
      <c r="I34" s="315"/>
      <c r="J34" s="316"/>
      <c r="K34" s="317"/>
      <c r="L34" s="318"/>
      <c r="M34" s="319"/>
      <c r="N34" s="303"/>
      <c r="O34" s="329"/>
      <c r="P34" s="328"/>
      <c r="Q34" s="330"/>
      <c r="R34" s="331"/>
      <c r="S34" s="330"/>
      <c r="T34" s="332"/>
      <c r="U34" s="303"/>
      <c r="V34" s="328"/>
      <c r="W34" s="330"/>
      <c r="X34" s="331"/>
      <c r="Y34" s="330"/>
      <c r="Z34" s="331"/>
      <c r="AA34" s="303"/>
      <c r="AB34" s="328"/>
      <c r="AC34" s="304"/>
    </row>
    <row r="35" spans="2:29" ht="13.5" customHeight="1">
      <c r="B35" s="3"/>
      <c r="C35" s="6"/>
      <c r="D35" s="56"/>
      <c r="E35" s="39"/>
      <c r="F35" s="40" t="s">
        <v>101</v>
      </c>
      <c r="G35" s="57"/>
      <c r="H35" s="315"/>
      <c r="I35" s="315"/>
      <c r="J35" s="316"/>
      <c r="K35" s="317"/>
      <c r="L35" s="318"/>
      <c r="M35" s="319"/>
      <c r="N35" s="303"/>
      <c r="O35" s="329"/>
      <c r="P35" s="328"/>
      <c r="Q35" s="330"/>
      <c r="R35" s="331"/>
      <c r="S35" s="330"/>
      <c r="T35" s="332"/>
      <c r="U35" s="303"/>
      <c r="V35" s="328"/>
      <c r="W35" s="330"/>
      <c r="X35" s="331"/>
      <c r="Y35" s="330"/>
      <c r="Z35" s="331"/>
      <c r="AA35" s="303"/>
      <c r="AB35" s="328"/>
      <c r="AC35" s="304"/>
    </row>
    <row r="36" spans="2:29" ht="13.5" customHeight="1">
      <c r="B36" s="3"/>
      <c r="C36" s="6"/>
      <c r="D36" s="56"/>
      <c r="E36" s="39"/>
      <c r="F36" s="40" t="s">
        <v>102</v>
      </c>
      <c r="G36" s="57"/>
      <c r="H36" s="315"/>
      <c r="I36" s="315"/>
      <c r="J36" s="316"/>
      <c r="K36" s="317"/>
      <c r="L36" s="318"/>
      <c r="M36" s="319"/>
      <c r="N36" s="303"/>
      <c r="O36" s="329"/>
      <c r="P36" s="328"/>
      <c r="Q36" s="330"/>
      <c r="R36" s="331"/>
      <c r="S36" s="330"/>
      <c r="T36" s="332"/>
      <c r="U36" s="303"/>
      <c r="V36" s="328"/>
      <c r="W36" s="330"/>
      <c r="X36" s="331"/>
      <c r="Y36" s="330"/>
      <c r="Z36" s="331"/>
      <c r="AA36" s="303"/>
      <c r="AB36" s="328"/>
      <c r="AC36" s="304"/>
    </row>
    <row r="37" spans="2:29" ht="13.5" customHeight="1">
      <c r="B37" s="3"/>
      <c r="C37" s="6"/>
      <c r="D37" s="56"/>
      <c r="E37" s="39" t="s">
        <v>103</v>
      </c>
      <c r="F37" s="40"/>
      <c r="G37" s="57" t="s">
        <v>128</v>
      </c>
      <c r="H37" s="315">
        <v>43000</v>
      </c>
      <c r="I37" s="315">
        <v>30000</v>
      </c>
      <c r="J37" s="316">
        <v>2</v>
      </c>
      <c r="K37" s="317"/>
      <c r="L37" s="318"/>
      <c r="M37" s="319">
        <f aca="true" t="shared" si="9" ref="M37:M43">I37*J37</f>
        <v>60000</v>
      </c>
      <c r="N37" s="324"/>
      <c r="O37" s="320">
        <v>0.019</v>
      </c>
      <c r="P37" s="321">
        <f aca="true" t="shared" si="10" ref="P37:P43">M37*O37</f>
        <v>1140</v>
      </c>
      <c r="Q37" s="322"/>
      <c r="R37" s="319">
        <f aca="true" t="shared" si="11" ref="R37:R43">P37*12</f>
        <v>13680</v>
      </c>
      <c r="S37" s="322"/>
      <c r="T37" s="323">
        <f t="shared" si="0"/>
        <v>68400</v>
      </c>
      <c r="U37" s="324"/>
      <c r="V37" s="325">
        <v>0.1</v>
      </c>
      <c r="W37" s="326"/>
      <c r="X37" s="327">
        <f aca="true" t="shared" si="12" ref="X37:X43">M37*V37</f>
        <v>6000</v>
      </c>
      <c r="Y37" s="322"/>
      <c r="Z37" s="327">
        <f t="shared" si="1"/>
        <v>30000</v>
      </c>
      <c r="AA37" s="303"/>
      <c r="AB37" s="314"/>
      <c r="AC37" s="304"/>
    </row>
    <row r="38" spans="2:29" ht="13.5" customHeight="1">
      <c r="B38" s="3"/>
      <c r="C38" s="6"/>
      <c r="D38" s="56"/>
      <c r="E38" s="39" t="s">
        <v>105</v>
      </c>
      <c r="F38" s="40"/>
      <c r="G38" s="57" t="s">
        <v>129</v>
      </c>
      <c r="H38" s="315">
        <v>70000</v>
      </c>
      <c r="I38" s="315">
        <v>50000</v>
      </c>
      <c r="J38" s="316">
        <v>2</v>
      </c>
      <c r="K38" s="317"/>
      <c r="L38" s="318"/>
      <c r="M38" s="319">
        <f t="shared" si="9"/>
        <v>100000</v>
      </c>
      <c r="N38" s="324"/>
      <c r="O38" s="320">
        <v>0.019</v>
      </c>
      <c r="P38" s="321">
        <f t="shared" si="10"/>
        <v>1900</v>
      </c>
      <c r="Q38" s="322"/>
      <c r="R38" s="319">
        <f t="shared" si="11"/>
        <v>22800</v>
      </c>
      <c r="S38" s="322"/>
      <c r="T38" s="323">
        <f t="shared" si="0"/>
        <v>114000</v>
      </c>
      <c r="U38" s="324"/>
      <c r="V38" s="325">
        <v>0.1</v>
      </c>
      <c r="W38" s="326"/>
      <c r="X38" s="327">
        <f t="shared" si="12"/>
        <v>10000</v>
      </c>
      <c r="Y38" s="322"/>
      <c r="Z38" s="327">
        <f t="shared" si="1"/>
        <v>50000</v>
      </c>
      <c r="AA38" s="303"/>
      <c r="AB38" s="314"/>
      <c r="AC38" s="304"/>
    </row>
    <row r="39" spans="2:29" ht="13.5" customHeight="1">
      <c r="B39" s="3"/>
      <c r="C39" s="6"/>
      <c r="D39" s="56"/>
      <c r="E39" s="39" t="s">
        <v>130</v>
      </c>
      <c r="F39" s="40"/>
      <c r="G39" s="57" t="s">
        <v>131</v>
      </c>
      <c r="H39" s="315">
        <v>30000</v>
      </c>
      <c r="I39" s="315">
        <v>20000</v>
      </c>
      <c r="J39" s="316">
        <v>2</v>
      </c>
      <c r="K39" s="317"/>
      <c r="L39" s="318"/>
      <c r="M39" s="319">
        <f t="shared" si="9"/>
        <v>40000</v>
      </c>
      <c r="N39" s="324"/>
      <c r="O39" s="320">
        <v>0.019</v>
      </c>
      <c r="P39" s="321">
        <f t="shared" si="10"/>
        <v>760</v>
      </c>
      <c r="Q39" s="322"/>
      <c r="R39" s="319">
        <f t="shared" si="11"/>
        <v>9120</v>
      </c>
      <c r="S39" s="322"/>
      <c r="T39" s="323">
        <f t="shared" si="0"/>
        <v>45600</v>
      </c>
      <c r="U39" s="324"/>
      <c r="V39" s="325">
        <v>0.1</v>
      </c>
      <c r="W39" s="326"/>
      <c r="X39" s="327">
        <f t="shared" si="12"/>
        <v>4000</v>
      </c>
      <c r="Y39" s="322"/>
      <c r="Z39" s="327">
        <f t="shared" si="1"/>
        <v>20000</v>
      </c>
      <c r="AA39" s="303"/>
      <c r="AB39" s="314"/>
      <c r="AC39" s="304"/>
    </row>
    <row r="40" spans="2:29" ht="13.5" customHeight="1">
      <c r="B40" s="3"/>
      <c r="C40" s="6"/>
      <c r="D40" s="56"/>
      <c r="E40" s="39" t="s">
        <v>132</v>
      </c>
      <c r="F40" s="40"/>
      <c r="G40" s="57" t="s">
        <v>133</v>
      </c>
      <c r="H40" s="315">
        <v>70000</v>
      </c>
      <c r="I40" s="315">
        <v>50000</v>
      </c>
      <c r="J40" s="316">
        <v>2</v>
      </c>
      <c r="K40" s="317"/>
      <c r="L40" s="318"/>
      <c r="M40" s="319">
        <f t="shared" si="9"/>
        <v>100000</v>
      </c>
      <c r="N40" s="324"/>
      <c r="O40" s="320">
        <v>0.019</v>
      </c>
      <c r="P40" s="321">
        <f t="shared" si="10"/>
        <v>1900</v>
      </c>
      <c r="Q40" s="322"/>
      <c r="R40" s="319">
        <f t="shared" si="11"/>
        <v>22800</v>
      </c>
      <c r="S40" s="322"/>
      <c r="T40" s="323">
        <f t="shared" si="0"/>
        <v>114000</v>
      </c>
      <c r="U40" s="324"/>
      <c r="V40" s="325">
        <v>0.1</v>
      </c>
      <c r="W40" s="326"/>
      <c r="X40" s="327">
        <f t="shared" si="12"/>
        <v>10000</v>
      </c>
      <c r="Y40" s="322"/>
      <c r="Z40" s="327">
        <f t="shared" si="1"/>
        <v>50000</v>
      </c>
      <c r="AA40" s="303"/>
      <c r="AB40" s="314"/>
      <c r="AC40" s="304"/>
    </row>
    <row r="41" spans="2:29" ht="13.5" customHeight="1">
      <c r="B41" s="3"/>
      <c r="C41" s="6"/>
      <c r="D41" s="56"/>
      <c r="E41" s="39" t="s">
        <v>111</v>
      </c>
      <c r="F41" s="40"/>
      <c r="G41" s="57" t="s">
        <v>112</v>
      </c>
      <c r="H41" s="315">
        <v>60000</v>
      </c>
      <c r="I41" s="315">
        <v>40000</v>
      </c>
      <c r="J41" s="316">
        <v>6</v>
      </c>
      <c r="K41" s="317"/>
      <c r="L41" s="318"/>
      <c r="M41" s="319">
        <f>I41*J41</f>
        <v>240000</v>
      </c>
      <c r="N41" s="324"/>
      <c r="O41" s="320">
        <v>0.019</v>
      </c>
      <c r="P41" s="321">
        <f>M41*O41</f>
        <v>4560</v>
      </c>
      <c r="Q41" s="322"/>
      <c r="R41" s="319">
        <f>P41*12</f>
        <v>54720</v>
      </c>
      <c r="S41" s="322"/>
      <c r="T41" s="323">
        <f>R41*5</f>
        <v>273600</v>
      </c>
      <c r="U41" s="324"/>
      <c r="V41" s="325">
        <v>0.1</v>
      </c>
      <c r="W41" s="326"/>
      <c r="X41" s="327">
        <f>M41*V41</f>
        <v>24000</v>
      </c>
      <c r="Y41" s="322"/>
      <c r="Z41" s="327">
        <f>X41*5</f>
        <v>120000</v>
      </c>
      <c r="AA41" s="303"/>
      <c r="AB41" s="314"/>
      <c r="AC41" s="304"/>
    </row>
    <row r="42" spans="2:29" ht="13.5" customHeight="1">
      <c r="B42" s="3"/>
      <c r="C42" s="6"/>
      <c r="D42" s="56"/>
      <c r="E42" s="39"/>
      <c r="F42" s="40"/>
      <c r="G42" s="57"/>
      <c r="H42" s="315"/>
      <c r="I42" s="315"/>
      <c r="J42" s="316"/>
      <c r="K42" s="317"/>
      <c r="L42" s="318"/>
      <c r="M42" s="319">
        <f t="shared" si="9"/>
        <v>0</v>
      </c>
      <c r="N42" s="324"/>
      <c r="O42" s="320"/>
      <c r="P42" s="321">
        <f t="shared" si="10"/>
        <v>0</v>
      </c>
      <c r="Q42" s="322"/>
      <c r="R42" s="319">
        <f t="shared" si="11"/>
        <v>0</v>
      </c>
      <c r="S42" s="322"/>
      <c r="T42" s="323">
        <f t="shared" si="0"/>
        <v>0</v>
      </c>
      <c r="U42" s="324"/>
      <c r="V42" s="333"/>
      <c r="W42" s="334"/>
      <c r="X42" s="327">
        <f t="shared" si="12"/>
        <v>0</v>
      </c>
      <c r="Y42" s="322"/>
      <c r="Z42" s="327">
        <f t="shared" si="1"/>
        <v>0</v>
      </c>
      <c r="AA42" s="303"/>
      <c r="AB42" s="314"/>
      <c r="AC42" s="304"/>
    </row>
    <row r="43" spans="2:29" ht="13.5" customHeight="1">
      <c r="B43" s="3"/>
      <c r="C43" s="6"/>
      <c r="D43" s="56"/>
      <c r="E43" s="39"/>
      <c r="F43" s="40"/>
      <c r="G43" s="57"/>
      <c r="H43" s="315"/>
      <c r="I43" s="315"/>
      <c r="J43" s="316"/>
      <c r="K43" s="317"/>
      <c r="L43" s="318"/>
      <c r="M43" s="319">
        <f t="shared" si="9"/>
        <v>0</v>
      </c>
      <c r="N43" s="324"/>
      <c r="O43" s="320"/>
      <c r="P43" s="321">
        <f t="shared" si="10"/>
        <v>0</v>
      </c>
      <c r="Q43" s="322"/>
      <c r="R43" s="319">
        <f t="shared" si="11"/>
        <v>0</v>
      </c>
      <c r="S43" s="322"/>
      <c r="T43" s="323">
        <f t="shared" si="0"/>
        <v>0</v>
      </c>
      <c r="U43" s="324"/>
      <c r="V43" s="333"/>
      <c r="W43" s="334"/>
      <c r="X43" s="327">
        <f t="shared" si="12"/>
        <v>0</v>
      </c>
      <c r="Y43" s="322"/>
      <c r="Z43" s="327">
        <f t="shared" si="1"/>
        <v>0</v>
      </c>
      <c r="AA43" s="303"/>
      <c r="AB43" s="314"/>
      <c r="AC43" s="304"/>
    </row>
    <row r="44" spans="2:29" ht="12">
      <c r="B44" s="3"/>
      <c r="C44" s="20"/>
      <c r="D44" s="54" t="s">
        <v>113</v>
      </c>
      <c r="E44" s="55"/>
      <c r="F44" s="55"/>
      <c r="G44" s="55"/>
      <c r="H44" s="306"/>
      <c r="I44" s="306"/>
      <c r="J44" s="305"/>
      <c r="K44" s="305"/>
      <c r="L44" s="335"/>
      <c r="M44" s="307">
        <f>SUM(M45:M50)</f>
        <v>1400000</v>
      </c>
      <c r="N44" s="296"/>
      <c r="O44" s="308"/>
      <c r="P44" s="309">
        <f>SUM(P45:P50)</f>
        <v>26600</v>
      </c>
      <c r="Q44" s="310"/>
      <c r="R44" s="307">
        <f>SUM(R45:R50)</f>
        <v>319200</v>
      </c>
      <c r="S44" s="310"/>
      <c r="T44" s="311">
        <f>R44*5</f>
        <v>1596000</v>
      </c>
      <c r="U44" s="296"/>
      <c r="V44" s="312"/>
      <c r="W44" s="313"/>
      <c r="X44" s="307">
        <f>SUM(X45:X50)</f>
        <v>120000</v>
      </c>
      <c r="Y44" s="310"/>
      <c r="Z44" s="307">
        <f>X44*5</f>
        <v>600000</v>
      </c>
      <c r="AA44" s="303"/>
      <c r="AB44" s="336"/>
      <c r="AC44" s="304"/>
    </row>
    <row r="45" spans="2:29" ht="13.5" customHeight="1">
      <c r="B45" s="3"/>
      <c r="C45" s="6"/>
      <c r="D45" s="56"/>
      <c r="E45" s="39" t="s">
        <v>114</v>
      </c>
      <c r="F45" s="40"/>
      <c r="G45" s="57" t="s">
        <v>134</v>
      </c>
      <c r="H45" s="315">
        <v>150000</v>
      </c>
      <c r="I45" s="315">
        <v>100000</v>
      </c>
      <c r="J45" s="316">
        <v>2</v>
      </c>
      <c r="K45" s="337" t="s">
        <v>16</v>
      </c>
      <c r="L45" s="338"/>
      <c r="M45" s="319">
        <f aca="true" t="shared" si="13" ref="M45:M50">I45*J45</f>
        <v>200000</v>
      </c>
      <c r="N45" s="324"/>
      <c r="O45" s="320">
        <v>0.019</v>
      </c>
      <c r="P45" s="321">
        <f aca="true" t="shared" si="14" ref="P45:P50">M45*O45</f>
        <v>3800</v>
      </c>
      <c r="Q45" s="322"/>
      <c r="R45" s="319">
        <f aca="true" t="shared" si="15" ref="R45:R50">P45*12</f>
        <v>45600</v>
      </c>
      <c r="S45" s="322"/>
      <c r="T45" s="323">
        <f t="shared" si="0"/>
        <v>228000</v>
      </c>
      <c r="U45" s="324"/>
      <c r="V45" s="325">
        <v>0.1</v>
      </c>
      <c r="W45" s="326"/>
      <c r="X45" s="327">
        <f>M45*V45</f>
        <v>20000</v>
      </c>
      <c r="Y45" s="322"/>
      <c r="Z45" s="327">
        <f t="shared" si="1"/>
        <v>100000</v>
      </c>
      <c r="AA45" s="303"/>
      <c r="AB45" s="339"/>
      <c r="AC45" s="304"/>
    </row>
    <row r="46" spans="2:29" ht="13.5" customHeight="1">
      <c r="B46" s="3"/>
      <c r="C46" s="6"/>
      <c r="D46" s="56"/>
      <c r="E46" s="39" t="s">
        <v>135</v>
      </c>
      <c r="F46" s="40"/>
      <c r="G46" s="57" t="s">
        <v>136</v>
      </c>
      <c r="H46" s="315">
        <v>150000</v>
      </c>
      <c r="I46" s="315">
        <v>100000</v>
      </c>
      <c r="J46" s="316">
        <v>1</v>
      </c>
      <c r="K46" s="337" t="s">
        <v>16</v>
      </c>
      <c r="L46" s="338"/>
      <c r="M46" s="319">
        <f t="shared" si="13"/>
        <v>100000</v>
      </c>
      <c r="N46" s="324"/>
      <c r="O46" s="320">
        <v>0.019</v>
      </c>
      <c r="P46" s="321">
        <f t="shared" si="14"/>
        <v>1900</v>
      </c>
      <c r="Q46" s="322"/>
      <c r="R46" s="319">
        <f t="shared" si="15"/>
        <v>22800</v>
      </c>
      <c r="S46" s="322"/>
      <c r="T46" s="323">
        <f t="shared" si="0"/>
        <v>114000</v>
      </c>
      <c r="U46" s="324"/>
      <c r="V46" s="333"/>
      <c r="W46" s="334"/>
      <c r="X46" s="319" t="s">
        <v>9</v>
      </c>
      <c r="Y46" s="322"/>
      <c r="Z46" s="319" t="s">
        <v>9</v>
      </c>
      <c r="AA46" s="303"/>
      <c r="AB46" s="339"/>
      <c r="AC46" s="304"/>
    </row>
    <row r="47" spans="2:29" ht="13.5" customHeight="1">
      <c r="B47" s="3"/>
      <c r="C47" s="6"/>
      <c r="D47" s="56"/>
      <c r="E47" s="39" t="s">
        <v>137</v>
      </c>
      <c r="F47" s="40"/>
      <c r="G47" s="57" t="s">
        <v>138</v>
      </c>
      <c r="H47" s="315">
        <v>150000</v>
      </c>
      <c r="I47" s="315">
        <v>100000</v>
      </c>
      <c r="J47" s="316">
        <v>1</v>
      </c>
      <c r="K47" s="337" t="s">
        <v>16</v>
      </c>
      <c r="L47" s="338"/>
      <c r="M47" s="319">
        <f t="shared" si="13"/>
        <v>100000</v>
      </c>
      <c r="N47" s="324"/>
      <c r="O47" s="320">
        <v>0.019</v>
      </c>
      <c r="P47" s="321">
        <f t="shared" si="14"/>
        <v>1900</v>
      </c>
      <c r="Q47" s="322"/>
      <c r="R47" s="319">
        <f t="shared" si="15"/>
        <v>22800</v>
      </c>
      <c r="S47" s="322"/>
      <c r="T47" s="323">
        <f t="shared" si="0"/>
        <v>114000</v>
      </c>
      <c r="U47" s="324"/>
      <c r="V47" s="333"/>
      <c r="W47" s="334"/>
      <c r="X47" s="319" t="s">
        <v>9</v>
      </c>
      <c r="Y47" s="322"/>
      <c r="Z47" s="319" t="s">
        <v>9</v>
      </c>
      <c r="AA47" s="303"/>
      <c r="AB47" s="339"/>
      <c r="AC47" s="304"/>
    </row>
    <row r="48" spans="2:29" ht="13.5" customHeight="1">
      <c r="B48" s="3"/>
      <c r="C48" s="6"/>
      <c r="D48" s="56"/>
      <c r="E48" s="39" t="s">
        <v>139</v>
      </c>
      <c r="F48" s="40"/>
      <c r="G48" s="57" t="s">
        <v>140</v>
      </c>
      <c r="H48" s="315">
        <v>720000</v>
      </c>
      <c r="I48" s="315">
        <v>500000</v>
      </c>
      <c r="J48" s="316">
        <v>2</v>
      </c>
      <c r="K48" s="337" t="s">
        <v>16</v>
      </c>
      <c r="L48" s="338"/>
      <c r="M48" s="319">
        <f t="shared" si="13"/>
        <v>1000000</v>
      </c>
      <c r="N48" s="324"/>
      <c r="O48" s="320">
        <v>0.019</v>
      </c>
      <c r="P48" s="321">
        <f t="shared" si="14"/>
        <v>19000</v>
      </c>
      <c r="Q48" s="322"/>
      <c r="R48" s="319">
        <f t="shared" si="15"/>
        <v>228000</v>
      </c>
      <c r="S48" s="322"/>
      <c r="T48" s="323">
        <f t="shared" si="0"/>
        <v>1140000</v>
      </c>
      <c r="U48" s="324"/>
      <c r="V48" s="325">
        <v>0.1</v>
      </c>
      <c r="W48" s="326"/>
      <c r="X48" s="327">
        <f>M48*V48</f>
        <v>100000</v>
      </c>
      <c r="Y48" s="322"/>
      <c r="Z48" s="327">
        <f t="shared" si="1"/>
        <v>500000</v>
      </c>
      <c r="AA48" s="303"/>
      <c r="AB48" s="339"/>
      <c r="AC48" s="304"/>
    </row>
    <row r="49" spans="2:29" ht="13.5" customHeight="1">
      <c r="B49" s="3"/>
      <c r="C49" s="6"/>
      <c r="D49" s="56"/>
      <c r="E49" s="39"/>
      <c r="F49" s="40"/>
      <c r="G49" s="57"/>
      <c r="H49" s="315"/>
      <c r="I49" s="315"/>
      <c r="J49" s="316"/>
      <c r="K49" s="340"/>
      <c r="L49" s="338"/>
      <c r="M49" s="319">
        <f t="shared" si="13"/>
        <v>0</v>
      </c>
      <c r="N49" s="324"/>
      <c r="O49" s="320"/>
      <c r="P49" s="321">
        <f t="shared" si="14"/>
        <v>0</v>
      </c>
      <c r="Q49" s="322"/>
      <c r="R49" s="319">
        <f t="shared" si="15"/>
        <v>0</v>
      </c>
      <c r="S49" s="322"/>
      <c r="T49" s="323">
        <f t="shared" si="0"/>
        <v>0</v>
      </c>
      <c r="U49" s="324"/>
      <c r="V49" s="333"/>
      <c r="W49" s="334"/>
      <c r="X49" s="327">
        <f>M49*V49</f>
        <v>0</v>
      </c>
      <c r="Y49" s="322"/>
      <c r="Z49" s="327">
        <f t="shared" si="1"/>
        <v>0</v>
      </c>
      <c r="AA49" s="303"/>
      <c r="AB49" s="339"/>
      <c r="AC49" s="304"/>
    </row>
    <row r="50" spans="2:29" ht="13.5" customHeight="1">
      <c r="B50" s="3"/>
      <c r="C50" s="6"/>
      <c r="D50" s="56"/>
      <c r="E50" s="39"/>
      <c r="F50" s="40"/>
      <c r="G50" s="57"/>
      <c r="H50" s="315"/>
      <c r="I50" s="315"/>
      <c r="J50" s="316"/>
      <c r="K50" s="317"/>
      <c r="L50" s="318"/>
      <c r="M50" s="319">
        <f t="shared" si="13"/>
        <v>0</v>
      </c>
      <c r="N50" s="324"/>
      <c r="O50" s="320"/>
      <c r="P50" s="321">
        <f t="shared" si="14"/>
        <v>0</v>
      </c>
      <c r="Q50" s="322"/>
      <c r="R50" s="319">
        <f t="shared" si="15"/>
        <v>0</v>
      </c>
      <c r="S50" s="322"/>
      <c r="T50" s="323">
        <f t="shared" si="0"/>
        <v>0</v>
      </c>
      <c r="U50" s="324"/>
      <c r="V50" s="333"/>
      <c r="W50" s="334"/>
      <c r="X50" s="327">
        <f>M50*V50</f>
        <v>0</v>
      </c>
      <c r="Y50" s="322"/>
      <c r="Z50" s="327">
        <f t="shared" si="1"/>
        <v>0</v>
      </c>
      <c r="AA50" s="303"/>
      <c r="AB50" s="314"/>
      <c r="AC50" s="304"/>
    </row>
    <row r="51" spans="2:29" ht="12">
      <c r="B51" s="3"/>
      <c r="C51" s="4" t="s">
        <v>141</v>
      </c>
      <c r="D51" s="41"/>
      <c r="E51" s="5"/>
      <c r="F51" s="5"/>
      <c r="G51" s="5"/>
      <c r="H51" s="294"/>
      <c r="I51" s="294"/>
      <c r="J51" s="293"/>
      <c r="K51" s="293"/>
      <c r="L51" s="293"/>
      <c r="M51" s="295">
        <f>SUM(M52,M66)</f>
        <v>2663766</v>
      </c>
      <c r="N51" s="296"/>
      <c r="O51" s="297"/>
      <c r="P51" s="298">
        <f>SUM(P52,P66)</f>
        <v>50611.554000000004</v>
      </c>
      <c r="Q51" s="299"/>
      <c r="R51" s="295">
        <f>SUM(R52,R66)</f>
        <v>607338.648</v>
      </c>
      <c r="S51" s="299"/>
      <c r="T51" s="300">
        <f t="shared" si="0"/>
        <v>3036693.24</v>
      </c>
      <c r="U51" s="296"/>
      <c r="V51" s="341"/>
      <c r="W51" s="342"/>
      <c r="X51" s="295">
        <f>SUM(X52,X66)</f>
        <v>266376.6</v>
      </c>
      <c r="Y51" s="299"/>
      <c r="Z51" s="295">
        <f>X51*5</f>
        <v>1331883</v>
      </c>
      <c r="AA51" s="303"/>
      <c r="AB51" s="53" t="s">
        <v>165</v>
      </c>
      <c r="AC51" s="304"/>
    </row>
    <row r="52" spans="2:29" ht="12">
      <c r="B52" s="3"/>
      <c r="C52" s="20"/>
      <c r="D52" s="54" t="s">
        <v>95</v>
      </c>
      <c r="E52" s="55"/>
      <c r="F52" s="55"/>
      <c r="G52" s="55"/>
      <c r="H52" s="306"/>
      <c r="I52" s="306"/>
      <c r="J52" s="305"/>
      <c r="K52" s="305"/>
      <c r="L52" s="305"/>
      <c r="M52" s="307">
        <f>SUM(M53:M65)</f>
        <v>963766</v>
      </c>
      <c r="N52" s="296"/>
      <c r="O52" s="308"/>
      <c r="P52" s="309">
        <f>SUM(P53:P65)</f>
        <v>18311.554</v>
      </c>
      <c r="Q52" s="310"/>
      <c r="R52" s="307">
        <f>SUM(R53:R65)</f>
        <v>219738.648</v>
      </c>
      <c r="S52" s="310"/>
      <c r="T52" s="311">
        <f t="shared" si="0"/>
        <v>1098693.24</v>
      </c>
      <c r="U52" s="296"/>
      <c r="V52" s="312"/>
      <c r="W52" s="313"/>
      <c r="X52" s="327">
        <f>SUM(X53:X65)</f>
        <v>96376.59999999999</v>
      </c>
      <c r="Y52" s="310"/>
      <c r="Z52" s="327">
        <f>X52*5</f>
        <v>481882.99999999994</v>
      </c>
      <c r="AA52" s="303"/>
      <c r="AB52" s="314"/>
      <c r="AC52" s="304"/>
    </row>
    <row r="53" spans="2:29" ht="12.75" customHeight="1">
      <c r="B53" s="3"/>
      <c r="C53" s="6"/>
      <c r="D53" s="56"/>
      <c r="E53" s="39" t="s">
        <v>96</v>
      </c>
      <c r="F53" s="40"/>
      <c r="G53" s="57" t="s">
        <v>142</v>
      </c>
      <c r="H53" s="315">
        <v>430000</v>
      </c>
      <c r="I53" s="315">
        <v>300000</v>
      </c>
      <c r="J53" s="316">
        <v>2</v>
      </c>
      <c r="K53" s="317"/>
      <c r="L53" s="318"/>
      <c r="M53" s="319">
        <f>I53*J53</f>
        <v>600000</v>
      </c>
      <c r="N53" s="303"/>
      <c r="O53" s="320">
        <v>0.019</v>
      </c>
      <c r="P53" s="321">
        <f>M53*O53</f>
        <v>11400</v>
      </c>
      <c r="Q53" s="322"/>
      <c r="R53" s="319">
        <f>P53*12</f>
        <v>136800</v>
      </c>
      <c r="S53" s="322"/>
      <c r="T53" s="323">
        <f t="shared" si="0"/>
        <v>684000</v>
      </c>
      <c r="U53" s="324"/>
      <c r="V53" s="325">
        <v>0.1</v>
      </c>
      <c r="W53" s="326"/>
      <c r="X53" s="327">
        <f>M53*V53</f>
        <v>60000</v>
      </c>
      <c r="Y53" s="322"/>
      <c r="Z53" s="327">
        <f t="shared" si="1"/>
        <v>300000</v>
      </c>
      <c r="AA53" s="303"/>
      <c r="AB53" s="328"/>
      <c r="AC53" s="304"/>
    </row>
    <row r="54" spans="2:29" ht="12.75" customHeight="1">
      <c r="B54" s="3"/>
      <c r="C54" s="6"/>
      <c r="D54" s="56"/>
      <c r="E54" s="39"/>
      <c r="F54" s="40" t="s">
        <v>98</v>
      </c>
      <c r="G54" s="57"/>
      <c r="H54" s="315"/>
      <c r="I54" s="315"/>
      <c r="J54" s="316"/>
      <c r="K54" s="317"/>
      <c r="L54" s="318"/>
      <c r="M54" s="319"/>
      <c r="N54" s="303"/>
      <c r="O54" s="329"/>
      <c r="P54" s="328"/>
      <c r="Q54" s="330"/>
      <c r="R54" s="331"/>
      <c r="S54" s="330"/>
      <c r="T54" s="332"/>
      <c r="U54" s="303"/>
      <c r="V54" s="328"/>
      <c r="W54" s="330"/>
      <c r="X54" s="331"/>
      <c r="Y54" s="330"/>
      <c r="Z54" s="331"/>
      <c r="AA54" s="303"/>
      <c r="AB54" s="328"/>
      <c r="AC54" s="304"/>
    </row>
    <row r="55" spans="2:29" ht="13.5" customHeight="1">
      <c r="B55" s="3"/>
      <c r="C55" s="6"/>
      <c r="D55" s="56"/>
      <c r="E55" s="39"/>
      <c r="F55" s="40" t="s">
        <v>127</v>
      </c>
      <c r="G55" s="57"/>
      <c r="H55" s="315"/>
      <c r="I55" s="315"/>
      <c r="J55" s="316"/>
      <c r="K55" s="317"/>
      <c r="L55" s="318"/>
      <c r="M55" s="319"/>
      <c r="N55" s="303"/>
      <c r="O55" s="329"/>
      <c r="P55" s="328"/>
      <c r="Q55" s="330"/>
      <c r="R55" s="331"/>
      <c r="S55" s="330"/>
      <c r="T55" s="332"/>
      <c r="U55" s="303"/>
      <c r="V55" s="328"/>
      <c r="W55" s="330"/>
      <c r="X55" s="331"/>
      <c r="Y55" s="330"/>
      <c r="Z55" s="331"/>
      <c r="AA55" s="303"/>
      <c r="AB55" s="328"/>
      <c r="AC55" s="304"/>
    </row>
    <row r="56" spans="2:29" ht="13.5" customHeight="1">
      <c r="B56" s="3"/>
      <c r="C56" s="6"/>
      <c r="D56" s="56"/>
      <c r="E56" s="39"/>
      <c r="F56" s="40" t="s">
        <v>100</v>
      </c>
      <c r="G56" s="57"/>
      <c r="H56" s="315"/>
      <c r="I56" s="315"/>
      <c r="J56" s="316"/>
      <c r="K56" s="317"/>
      <c r="L56" s="318"/>
      <c r="M56" s="319"/>
      <c r="N56" s="303"/>
      <c r="O56" s="329"/>
      <c r="P56" s="328"/>
      <c r="Q56" s="330"/>
      <c r="R56" s="331"/>
      <c r="S56" s="330"/>
      <c r="T56" s="332"/>
      <c r="U56" s="303"/>
      <c r="V56" s="328"/>
      <c r="W56" s="330"/>
      <c r="X56" s="331"/>
      <c r="Y56" s="330"/>
      <c r="Z56" s="331"/>
      <c r="AA56" s="303"/>
      <c r="AB56" s="328"/>
      <c r="AC56" s="304"/>
    </row>
    <row r="57" spans="2:29" ht="13.5" customHeight="1">
      <c r="B57" s="3"/>
      <c r="C57" s="6"/>
      <c r="D57" s="56"/>
      <c r="E57" s="39"/>
      <c r="F57" s="40" t="s">
        <v>101</v>
      </c>
      <c r="G57" s="57"/>
      <c r="H57" s="315"/>
      <c r="I57" s="315"/>
      <c r="J57" s="316"/>
      <c r="K57" s="317"/>
      <c r="L57" s="318"/>
      <c r="M57" s="319"/>
      <c r="N57" s="303"/>
      <c r="O57" s="329"/>
      <c r="P57" s="328"/>
      <c r="Q57" s="330"/>
      <c r="R57" s="331"/>
      <c r="S57" s="330"/>
      <c r="T57" s="332"/>
      <c r="U57" s="303"/>
      <c r="V57" s="328"/>
      <c r="W57" s="330"/>
      <c r="X57" s="331"/>
      <c r="Y57" s="330"/>
      <c r="Z57" s="331"/>
      <c r="AA57" s="303"/>
      <c r="AB57" s="328"/>
      <c r="AC57" s="304"/>
    </row>
    <row r="58" spans="2:29" ht="13.5" customHeight="1">
      <c r="B58" s="3"/>
      <c r="C58" s="6"/>
      <c r="D58" s="56"/>
      <c r="E58" s="39"/>
      <c r="F58" s="40" t="s">
        <v>102</v>
      </c>
      <c r="G58" s="57"/>
      <c r="H58" s="315"/>
      <c r="I58" s="315"/>
      <c r="J58" s="316"/>
      <c r="K58" s="317"/>
      <c r="L58" s="318"/>
      <c r="M58" s="319"/>
      <c r="N58" s="303"/>
      <c r="O58" s="329"/>
      <c r="P58" s="328"/>
      <c r="Q58" s="330"/>
      <c r="R58" s="331"/>
      <c r="S58" s="330"/>
      <c r="T58" s="332"/>
      <c r="U58" s="303"/>
      <c r="V58" s="328"/>
      <c r="W58" s="330"/>
      <c r="X58" s="331"/>
      <c r="Y58" s="330"/>
      <c r="Z58" s="331"/>
      <c r="AA58" s="303"/>
      <c r="AB58" s="328"/>
      <c r="AC58" s="304"/>
    </row>
    <row r="59" spans="2:29" ht="13.5" customHeight="1">
      <c r="B59" s="3"/>
      <c r="C59" s="6"/>
      <c r="D59" s="56"/>
      <c r="E59" s="39" t="s">
        <v>103</v>
      </c>
      <c r="F59" s="40"/>
      <c r="G59" s="57" t="s">
        <v>143</v>
      </c>
      <c r="H59" s="315">
        <v>43000</v>
      </c>
      <c r="I59" s="315">
        <v>30000</v>
      </c>
      <c r="J59" s="316">
        <v>2</v>
      </c>
      <c r="K59" s="317"/>
      <c r="L59" s="318"/>
      <c r="M59" s="319">
        <f aca="true" t="shared" si="16" ref="M59:M65">I59*J59</f>
        <v>60000</v>
      </c>
      <c r="N59" s="324"/>
      <c r="O59" s="320">
        <v>0.019</v>
      </c>
      <c r="P59" s="321">
        <f aca="true" t="shared" si="17" ref="P59:P65">M59*O59</f>
        <v>1140</v>
      </c>
      <c r="Q59" s="322"/>
      <c r="R59" s="319">
        <f aca="true" t="shared" si="18" ref="R59:R65">P59*12</f>
        <v>13680</v>
      </c>
      <c r="S59" s="322"/>
      <c r="T59" s="323">
        <f t="shared" si="0"/>
        <v>68400</v>
      </c>
      <c r="U59" s="324"/>
      <c r="V59" s="325">
        <v>0.1</v>
      </c>
      <c r="W59" s="326"/>
      <c r="X59" s="327">
        <f aca="true" t="shared" si="19" ref="X59:X65">M59*V59</f>
        <v>6000</v>
      </c>
      <c r="Y59" s="322"/>
      <c r="Z59" s="327">
        <f t="shared" si="1"/>
        <v>30000</v>
      </c>
      <c r="AA59" s="303"/>
      <c r="AB59" s="314"/>
      <c r="AC59" s="304"/>
    </row>
    <row r="60" spans="2:29" ht="13.5" customHeight="1">
      <c r="B60" s="3"/>
      <c r="C60" s="6"/>
      <c r="D60" s="56"/>
      <c r="E60" s="39" t="s">
        <v>105</v>
      </c>
      <c r="F60" s="40"/>
      <c r="G60" s="57" t="s">
        <v>144</v>
      </c>
      <c r="H60" s="315">
        <v>100000</v>
      </c>
      <c r="I60" s="315">
        <v>70000</v>
      </c>
      <c r="J60" s="316">
        <v>2</v>
      </c>
      <c r="K60" s="317"/>
      <c r="L60" s="318"/>
      <c r="M60" s="319">
        <f t="shared" si="16"/>
        <v>140000</v>
      </c>
      <c r="N60" s="324"/>
      <c r="O60" s="320">
        <v>0.019</v>
      </c>
      <c r="P60" s="321">
        <f t="shared" si="17"/>
        <v>2660</v>
      </c>
      <c r="Q60" s="322"/>
      <c r="R60" s="319">
        <f t="shared" si="18"/>
        <v>31920</v>
      </c>
      <c r="S60" s="322"/>
      <c r="T60" s="323">
        <f t="shared" si="0"/>
        <v>159600</v>
      </c>
      <c r="U60" s="324"/>
      <c r="V60" s="325">
        <v>0.1</v>
      </c>
      <c r="W60" s="326"/>
      <c r="X60" s="327">
        <f t="shared" si="19"/>
        <v>14000</v>
      </c>
      <c r="Y60" s="322"/>
      <c r="Z60" s="327">
        <f>X60*5</f>
        <v>70000</v>
      </c>
      <c r="AA60" s="303"/>
      <c r="AB60" s="314"/>
      <c r="AC60" s="304"/>
    </row>
    <row r="61" spans="2:29" ht="13.5" customHeight="1">
      <c r="B61" s="3"/>
      <c r="C61" s="6"/>
      <c r="D61" s="56"/>
      <c r="E61" s="39" t="s">
        <v>107</v>
      </c>
      <c r="F61" s="40"/>
      <c r="G61" s="57" t="s">
        <v>145</v>
      </c>
      <c r="H61" s="315">
        <v>30000</v>
      </c>
      <c r="I61" s="315">
        <v>20942</v>
      </c>
      <c r="J61" s="316">
        <v>2</v>
      </c>
      <c r="K61" s="317"/>
      <c r="L61" s="318"/>
      <c r="M61" s="319">
        <f t="shared" si="16"/>
        <v>41884</v>
      </c>
      <c r="N61" s="324"/>
      <c r="O61" s="320">
        <v>0.019</v>
      </c>
      <c r="P61" s="321">
        <f t="shared" si="17"/>
        <v>795.7959999999999</v>
      </c>
      <c r="Q61" s="322"/>
      <c r="R61" s="319">
        <f t="shared" si="18"/>
        <v>9549.552</v>
      </c>
      <c r="S61" s="322"/>
      <c r="T61" s="323">
        <f t="shared" si="0"/>
        <v>47747.759999999995</v>
      </c>
      <c r="U61" s="324"/>
      <c r="V61" s="325">
        <v>0.1</v>
      </c>
      <c r="W61" s="326"/>
      <c r="X61" s="327">
        <f t="shared" si="19"/>
        <v>4188.400000000001</v>
      </c>
      <c r="Y61" s="322"/>
      <c r="Z61" s="327">
        <f t="shared" si="1"/>
        <v>20942.000000000004</v>
      </c>
      <c r="AA61" s="303"/>
      <c r="AB61" s="314"/>
      <c r="AC61" s="304"/>
    </row>
    <row r="62" spans="2:29" ht="13.5" customHeight="1">
      <c r="B62" s="3"/>
      <c r="C62" s="6"/>
      <c r="D62" s="56"/>
      <c r="E62" s="39" t="s">
        <v>109</v>
      </c>
      <c r="F62" s="40"/>
      <c r="G62" s="57" t="s">
        <v>146</v>
      </c>
      <c r="H62" s="315">
        <v>30000</v>
      </c>
      <c r="I62" s="315">
        <v>20941</v>
      </c>
      <c r="J62" s="316">
        <v>2</v>
      </c>
      <c r="K62" s="317"/>
      <c r="L62" s="318"/>
      <c r="M62" s="319">
        <f t="shared" si="16"/>
        <v>41882</v>
      </c>
      <c r="N62" s="324"/>
      <c r="O62" s="320">
        <v>0.019</v>
      </c>
      <c r="P62" s="321">
        <f t="shared" si="17"/>
        <v>795.7579999999999</v>
      </c>
      <c r="Q62" s="322"/>
      <c r="R62" s="319">
        <f t="shared" si="18"/>
        <v>9549.096</v>
      </c>
      <c r="S62" s="322"/>
      <c r="T62" s="323">
        <f t="shared" si="0"/>
        <v>47745.479999999996</v>
      </c>
      <c r="U62" s="324"/>
      <c r="V62" s="325">
        <v>0.1</v>
      </c>
      <c r="W62" s="326"/>
      <c r="X62" s="327">
        <f t="shared" si="19"/>
        <v>4188.2</v>
      </c>
      <c r="Y62" s="322"/>
      <c r="Z62" s="327">
        <f t="shared" si="1"/>
        <v>20941</v>
      </c>
      <c r="AA62" s="303"/>
      <c r="AB62" s="314"/>
      <c r="AC62" s="304"/>
    </row>
    <row r="63" spans="2:29" ht="13.5" customHeight="1">
      <c r="B63" s="3"/>
      <c r="C63" s="6"/>
      <c r="D63" s="56"/>
      <c r="E63" s="39" t="s">
        <v>111</v>
      </c>
      <c r="F63" s="40"/>
      <c r="G63" s="57" t="s">
        <v>112</v>
      </c>
      <c r="H63" s="315">
        <v>60000</v>
      </c>
      <c r="I63" s="315">
        <v>40000</v>
      </c>
      <c r="J63" s="316">
        <v>2</v>
      </c>
      <c r="K63" s="317"/>
      <c r="L63" s="318"/>
      <c r="M63" s="319">
        <f t="shared" si="16"/>
        <v>80000</v>
      </c>
      <c r="N63" s="324"/>
      <c r="O63" s="320">
        <v>0.019</v>
      </c>
      <c r="P63" s="321">
        <f t="shared" si="17"/>
        <v>1520</v>
      </c>
      <c r="Q63" s="322"/>
      <c r="R63" s="319">
        <f t="shared" si="18"/>
        <v>18240</v>
      </c>
      <c r="S63" s="322"/>
      <c r="T63" s="323">
        <f t="shared" si="0"/>
        <v>91200</v>
      </c>
      <c r="U63" s="324"/>
      <c r="V63" s="325">
        <v>0.1</v>
      </c>
      <c r="W63" s="326"/>
      <c r="X63" s="327">
        <f t="shared" si="19"/>
        <v>8000</v>
      </c>
      <c r="Y63" s="322"/>
      <c r="Z63" s="327">
        <f t="shared" si="1"/>
        <v>40000</v>
      </c>
      <c r="AA63" s="303"/>
      <c r="AB63" s="314"/>
      <c r="AC63" s="304"/>
    </row>
    <row r="64" spans="2:29" ht="13.5" customHeight="1">
      <c r="B64" s="3"/>
      <c r="C64" s="6"/>
      <c r="D64" s="56"/>
      <c r="E64" s="39"/>
      <c r="F64" s="40"/>
      <c r="G64" s="57"/>
      <c r="H64" s="315"/>
      <c r="I64" s="315"/>
      <c r="J64" s="316"/>
      <c r="K64" s="317"/>
      <c r="L64" s="318"/>
      <c r="M64" s="319">
        <f t="shared" si="16"/>
        <v>0</v>
      </c>
      <c r="N64" s="324"/>
      <c r="O64" s="320"/>
      <c r="P64" s="321">
        <f t="shared" si="17"/>
        <v>0</v>
      </c>
      <c r="Q64" s="322"/>
      <c r="R64" s="319">
        <f t="shared" si="18"/>
        <v>0</v>
      </c>
      <c r="S64" s="322"/>
      <c r="T64" s="323">
        <f t="shared" si="0"/>
        <v>0</v>
      </c>
      <c r="U64" s="324"/>
      <c r="V64" s="333"/>
      <c r="W64" s="334"/>
      <c r="X64" s="327">
        <f t="shared" si="19"/>
        <v>0</v>
      </c>
      <c r="Y64" s="322"/>
      <c r="Z64" s="327">
        <f t="shared" si="1"/>
        <v>0</v>
      </c>
      <c r="AA64" s="303"/>
      <c r="AB64" s="314"/>
      <c r="AC64" s="304"/>
    </row>
    <row r="65" spans="2:29" ht="13.5" customHeight="1">
      <c r="B65" s="3"/>
      <c r="C65" s="6"/>
      <c r="D65" s="56"/>
      <c r="E65" s="39"/>
      <c r="F65" s="40"/>
      <c r="G65" s="57"/>
      <c r="H65" s="315"/>
      <c r="I65" s="315"/>
      <c r="J65" s="316"/>
      <c r="K65" s="317"/>
      <c r="L65" s="318"/>
      <c r="M65" s="319">
        <f t="shared" si="16"/>
        <v>0</v>
      </c>
      <c r="N65" s="324"/>
      <c r="O65" s="320"/>
      <c r="P65" s="321">
        <f t="shared" si="17"/>
        <v>0</v>
      </c>
      <c r="Q65" s="322"/>
      <c r="R65" s="319">
        <f t="shared" si="18"/>
        <v>0</v>
      </c>
      <c r="S65" s="322"/>
      <c r="T65" s="323">
        <f t="shared" si="0"/>
        <v>0</v>
      </c>
      <c r="U65" s="324"/>
      <c r="V65" s="333"/>
      <c r="W65" s="334"/>
      <c r="X65" s="327">
        <f t="shared" si="19"/>
        <v>0</v>
      </c>
      <c r="Y65" s="322"/>
      <c r="Z65" s="327">
        <f t="shared" si="1"/>
        <v>0</v>
      </c>
      <c r="AA65" s="303"/>
      <c r="AB65" s="314"/>
      <c r="AC65" s="304"/>
    </row>
    <row r="66" spans="2:29" ht="12">
      <c r="B66" s="3"/>
      <c r="C66" s="20"/>
      <c r="D66" s="54" t="s">
        <v>113</v>
      </c>
      <c r="E66" s="55"/>
      <c r="F66" s="55"/>
      <c r="G66" s="55"/>
      <c r="H66" s="306"/>
      <c r="I66" s="306"/>
      <c r="J66" s="305"/>
      <c r="K66" s="305"/>
      <c r="L66" s="335"/>
      <c r="M66" s="307">
        <f>SUM(M67:M73)</f>
        <v>1700000</v>
      </c>
      <c r="N66" s="296"/>
      <c r="O66" s="308"/>
      <c r="P66" s="309">
        <f>SUM(P67:P73)</f>
        <v>32300</v>
      </c>
      <c r="Q66" s="310"/>
      <c r="R66" s="307">
        <f>SUM(R67:R73)</f>
        <v>387600</v>
      </c>
      <c r="S66" s="310"/>
      <c r="T66" s="311">
        <f t="shared" si="0"/>
        <v>1938000</v>
      </c>
      <c r="U66" s="296"/>
      <c r="V66" s="312"/>
      <c r="W66" s="313"/>
      <c r="X66" s="307">
        <f>SUM(X67:X73)</f>
        <v>170000</v>
      </c>
      <c r="Y66" s="310"/>
      <c r="Z66" s="307">
        <f t="shared" si="1"/>
        <v>850000</v>
      </c>
      <c r="AA66" s="303"/>
      <c r="AB66" s="336"/>
      <c r="AC66" s="304"/>
    </row>
    <row r="67" spans="2:29" ht="13.5" customHeight="1">
      <c r="B67" s="3"/>
      <c r="C67" s="6"/>
      <c r="D67" s="56"/>
      <c r="E67" s="39" t="s">
        <v>114</v>
      </c>
      <c r="F67" s="40"/>
      <c r="G67" s="57" t="s">
        <v>147</v>
      </c>
      <c r="H67" s="315">
        <v>150000</v>
      </c>
      <c r="I67" s="315">
        <v>100000</v>
      </c>
      <c r="J67" s="316">
        <v>2</v>
      </c>
      <c r="K67" s="337" t="s">
        <v>16</v>
      </c>
      <c r="L67" s="338"/>
      <c r="M67" s="319">
        <f aca="true" t="shared" si="20" ref="M67:M73">I67*J67</f>
        <v>200000</v>
      </c>
      <c r="N67" s="324"/>
      <c r="O67" s="320">
        <v>0.019</v>
      </c>
      <c r="P67" s="321">
        <f aca="true" t="shared" si="21" ref="P67:P73">M67*O67</f>
        <v>3800</v>
      </c>
      <c r="Q67" s="322"/>
      <c r="R67" s="319">
        <f aca="true" t="shared" si="22" ref="R67:R73">P67*12</f>
        <v>45600</v>
      </c>
      <c r="S67" s="322"/>
      <c r="T67" s="323">
        <f t="shared" si="0"/>
        <v>228000</v>
      </c>
      <c r="U67" s="324"/>
      <c r="V67" s="325">
        <v>0.1</v>
      </c>
      <c r="W67" s="326"/>
      <c r="X67" s="327">
        <f aca="true" t="shared" si="23" ref="X67:X73">M67*V67</f>
        <v>20000</v>
      </c>
      <c r="Y67" s="322"/>
      <c r="Z67" s="327">
        <f t="shared" si="1"/>
        <v>100000</v>
      </c>
      <c r="AA67" s="303"/>
      <c r="AB67" s="339"/>
      <c r="AC67" s="304"/>
    </row>
    <row r="68" spans="2:29" ht="13.5" customHeight="1">
      <c r="B68" s="3"/>
      <c r="C68" s="6"/>
      <c r="D68" s="56"/>
      <c r="E68" s="39" t="s">
        <v>148</v>
      </c>
      <c r="F68" s="40"/>
      <c r="G68" s="57" t="s">
        <v>149</v>
      </c>
      <c r="H68" s="315">
        <v>600000</v>
      </c>
      <c r="I68" s="315">
        <v>400000</v>
      </c>
      <c r="J68" s="316">
        <v>2</v>
      </c>
      <c r="K68" s="337" t="s">
        <v>16</v>
      </c>
      <c r="L68" s="338"/>
      <c r="M68" s="319">
        <f t="shared" si="20"/>
        <v>800000</v>
      </c>
      <c r="N68" s="324"/>
      <c r="O68" s="320">
        <v>0.019</v>
      </c>
      <c r="P68" s="321">
        <f t="shared" si="21"/>
        <v>15200</v>
      </c>
      <c r="Q68" s="322"/>
      <c r="R68" s="319">
        <f t="shared" si="22"/>
        <v>182400</v>
      </c>
      <c r="S68" s="322"/>
      <c r="T68" s="323">
        <f t="shared" si="0"/>
        <v>912000</v>
      </c>
      <c r="U68" s="324"/>
      <c r="V68" s="325">
        <v>0.1</v>
      </c>
      <c r="W68" s="326"/>
      <c r="X68" s="327">
        <f t="shared" si="23"/>
        <v>80000</v>
      </c>
      <c r="Y68" s="322"/>
      <c r="Z68" s="327">
        <f t="shared" si="1"/>
        <v>400000</v>
      </c>
      <c r="AA68" s="303"/>
      <c r="AB68" s="339"/>
      <c r="AC68" s="304"/>
    </row>
    <row r="69" spans="2:29" ht="13.5" customHeight="1">
      <c r="B69" s="3"/>
      <c r="C69" s="6"/>
      <c r="D69" s="56"/>
      <c r="E69" s="39" t="s">
        <v>150</v>
      </c>
      <c r="F69" s="40"/>
      <c r="G69" s="57" t="s">
        <v>151</v>
      </c>
      <c r="H69" s="315">
        <v>230000</v>
      </c>
      <c r="I69" s="315">
        <v>150000</v>
      </c>
      <c r="J69" s="316">
        <v>2</v>
      </c>
      <c r="K69" s="337" t="s">
        <v>16</v>
      </c>
      <c r="L69" s="338"/>
      <c r="M69" s="319">
        <f t="shared" si="20"/>
        <v>300000</v>
      </c>
      <c r="N69" s="324"/>
      <c r="O69" s="320">
        <v>0.019</v>
      </c>
      <c r="P69" s="321">
        <f t="shared" si="21"/>
        <v>5700</v>
      </c>
      <c r="Q69" s="322"/>
      <c r="R69" s="319">
        <f t="shared" si="22"/>
        <v>68400</v>
      </c>
      <c r="S69" s="322"/>
      <c r="T69" s="323">
        <f t="shared" si="0"/>
        <v>342000</v>
      </c>
      <c r="U69" s="324"/>
      <c r="V69" s="325">
        <v>0.1</v>
      </c>
      <c r="W69" s="326"/>
      <c r="X69" s="327">
        <f t="shared" si="23"/>
        <v>30000</v>
      </c>
      <c r="Y69" s="322"/>
      <c r="Z69" s="327">
        <f t="shared" si="1"/>
        <v>150000</v>
      </c>
      <c r="AA69" s="303"/>
      <c r="AB69" s="339"/>
      <c r="AC69" s="304"/>
    </row>
    <row r="70" spans="2:29" ht="13.5" customHeight="1">
      <c r="B70" s="3"/>
      <c r="C70" s="6"/>
      <c r="D70" s="56"/>
      <c r="E70" s="39" t="s">
        <v>152</v>
      </c>
      <c r="F70" s="40"/>
      <c r="G70" s="57" t="s">
        <v>153</v>
      </c>
      <c r="H70" s="315">
        <v>230000</v>
      </c>
      <c r="I70" s="315">
        <v>150000</v>
      </c>
      <c r="J70" s="316">
        <v>2</v>
      </c>
      <c r="K70" s="337" t="s">
        <v>16</v>
      </c>
      <c r="L70" s="338"/>
      <c r="M70" s="319">
        <f t="shared" si="20"/>
        <v>300000</v>
      </c>
      <c r="N70" s="324"/>
      <c r="O70" s="320">
        <v>0.019</v>
      </c>
      <c r="P70" s="321">
        <f t="shared" si="21"/>
        <v>5700</v>
      </c>
      <c r="Q70" s="322"/>
      <c r="R70" s="319">
        <f t="shared" si="22"/>
        <v>68400</v>
      </c>
      <c r="S70" s="322"/>
      <c r="T70" s="323">
        <f t="shared" si="0"/>
        <v>342000</v>
      </c>
      <c r="U70" s="324"/>
      <c r="V70" s="325">
        <v>0.1</v>
      </c>
      <c r="W70" s="326"/>
      <c r="X70" s="327">
        <f t="shared" si="23"/>
        <v>30000</v>
      </c>
      <c r="Y70" s="322"/>
      <c r="Z70" s="327">
        <f t="shared" si="1"/>
        <v>150000</v>
      </c>
      <c r="AA70" s="303"/>
      <c r="AB70" s="339"/>
      <c r="AC70" s="304"/>
    </row>
    <row r="71" spans="2:29" ht="13.5" customHeight="1">
      <c r="B71" s="3"/>
      <c r="C71" s="6"/>
      <c r="D71" s="56"/>
      <c r="E71" s="39" t="s">
        <v>154</v>
      </c>
      <c r="F71" s="40"/>
      <c r="G71" s="57" t="s">
        <v>155</v>
      </c>
      <c r="H71" s="315">
        <v>70000</v>
      </c>
      <c r="I71" s="315">
        <v>50000</v>
      </c>
      <c r="J71" s="316">
        <v>2</v>
      </c>
      <c r="K71" s="337" t="s">
        <v>16</v>
      </c>
      <c r="L71" s="338"/>
      <c r="M71" s="319">
        <f t="shared" si="20"/>
        <v>100000</v>
      </c>
      <c r="N71" s="324"/>
      <c r="O71" s="320">
        <v>0.019</v>
      </c>
      <c r="P71" s="321">
        <f t="shared" si="21"/>
        <v>1900</v>
      </c>
      <c r="Q71" s="322"/>
      <c r="R71" s="319">
        <f t="shared" si="22"/>
        <v>22800</v>
      </c>
      <c r="S71" s="322"/>
      <c r="T71" s="323">
        <f t="shared" si="0"/>
        <v>114000</v>
      </c>
      <c r="U71" s="324"/>
      <c r="V71" s="325">
        <v>0.1</v>
      </c>
      <c r="W71" s="326"/>
      <c r="X71" s="327">
        <f t="shared" si="23"/>
        <v>10000</v>
      </c>
      <c r="Y71" s="322"/>
      <c r="Z71" s="327">
        <f t="shared" si="1"/>
        <v>50000</v>
      </c>
      <c r="AA71" s="303"/>
      <c r="AB71" s="339"/>
      <c r="AC71" s="304"/>
    </row>
    <row r="72" spans="2:29" ht="13.5" customHeight="1">
      <c r="B72" s="3"/>
      <c r="C72" s="6"/>
      <c r="D72" s="56"/>
      <c r="E72" s="39"/>
      <c r="F72" s="40"/>
      <c r="G72" s="57"/>
      <c r="H72" s="315"/>
      <c r="I72" s="315"/>
      <c r="J72" s="316"/>
      <c r="K72" s="340"/>
      <c r="L72" s="338"/>
      <c r="M72" s="319">
        <f t="shared" si="20"/>
        <v>0</v>
      </c>
      <c r="N72" s="324"/>
      <c r="O72" s="320"/>
      <c r="P72" s="321">
        <f t="shared" si="21"/>
        <v>0</v>
      </c>
      <c r="Q72" s="322"/>
      <c r="R72" s="319">
        <f t="shared" si="22"/>
        <v>0</v>
      </c>
      <c r="S72" s="322"/>
      <c r="T72" s="323">
        <f t="shared" si="0"/>
        <v>0</v>
      </c>
      <c r="U72" s="324"/>
      <c r="V72" s="333"/>
      <c r="W72" s="334"/>
      <c r="X72" s="327">
        <f t="shared" si="23"/>
        <v>0</v>
      </c>
      <c r="Y72" s="322"/>
      <c r="Z72" s="327">
        <f t="shared" si="1"/>
        <v>0</v>
      </c>
      <c r="AA72" s="303"/>
      <c r="AB72" s="339"/>
      <c r="AC72" s="304"/>
    </row>
    <row r="73" spans="2:29" ht="13.5" customHeight="1">
      <c r="B73" s="3"/>
      <c r="C73" s="6"/>
      <c r="D73" s="56"/>
      <c r="E73" s="39"/>
      <c r="F73" s="40"/>
      <c r="G73" s="57"/>
      <c r="H73" s="315"/>
      <c r="I73" s="315"/>
      <c r="J73" s="316"/>
      <c r="K73" s="317"/>
      <c r="L73" s="343"/>
      <c r="M73" s="344">
        <f t="shared" si="20"/>
        <v>0</v>
      </c>
      <c r="N73" s="324"/>
      <c r="O73" s="320"/>
      <c r="P73" s="321">
        <f t="shared" si="21"/>
        <v>0</v>
      </c>
      <c r="Q73" s="322"/>
      <c r="R73" s="319">
        <f t="shared" si="22"/>
        <v>0</v>
      </c>
      <c r="S73" s="322"/>
      <c r="T73" s="323">
        <f t="shared" si="0"/>
        <v>0</v>
      </c>
      <c r="U73" s="324"/>
      <c r="V73" s="333"/>
      <c r="W73" s="334"/>
      <c r="X73" s="327">
        <f t="shared" si="23"/>
        <v>0</v>
      </c>
      <c r="Y73" s="322"/>
      <c r="Z73" s="327">
        <f t="shared" si="1"/>
        <v>0</v>
      </c>
      <c r="AA73" s="303"/>
      <c r="AB73" s="314"/>
      <c r="AC73" s="304"/>
    </row>
    <row r="74" spans="2:29" ht="13.5" customHeight="1">
      <c r="B74" s="58"/>
      <c r="C74" s="59"/>
      <c r="D74" s="59"/>
      <c r="E74" s="59"/>
      <c r="F74" s="60" t="s">
        <v>156</v>
      </c>
      <c r="G74" s="60"/>
      <c r="H74" s="345"/>
      <c r="I74" s="346"/>
      <c r="J74" s="346"/>
      <c r="K74" s="346"/>
      <c r="L74" s="347" t="s">
        <v>390</v>
      </c>
      <c r="M74" s="348">
        <f>SUM(M7,M30,M52)</f>
        <v>2883766</v>
      </c>
      <c r="N74" s="349"/>
      <c r="O74" s="350"/>
      <c r="P74" s="351">
        <f>SUM(P7,P30,P52)</f>
        <v>54791.554000000004</v>
      </c>
      <c r="Q74" s="352" t="s">
        <v>393</v>
      </c>
      <c r="R74" s="348">
        <f>SUM(R7,R30,R52)</f>
        <v>657498.648</v>
      </c>
      <c r="S74" s="352" t="s">
        <v>396</v>
      </c>
      <c r="T74" s="353">
        <f>SUM(T7,T30,T52)</f>
        <v>3287493.24</v>
      </c>
      <c r="U74" s="349"/>
      <c r="V74" s="354"/>
      <c r="W74" s="355" t="s">
        <v>399</v>
      </c>
      <c r="X74" s="348">
        <f>SUM(X7,X30,X52)</f>
        <v>288376.6</v>
      </c>
      <c r="Y74" s="352" t="s">
        <v>402</v>
      </c>
      <c r="Z74" s="348">
        <f>SUM(Z7,Z30,Z52)</f>
        <v>1441883</v>
      </c>
      <c r="AA74" s="303"/>
      <c r="AB74" s="356"/>
      <c r="AC74" s="304"/>
    </row>
    <row r="75" spans="2:29" ht="13.5" customHeight="1">
      <c r="B75" s="61"/>
      <c r="C75" s="59"/>
      <c r="D75" s="59"/>
      <c r="E75" s="59"/>
      <c r="F75" s="60" t="s">
        <v>157</v>
      </c>
      <c r="G75" s="60"/>
      <c r="H75" s="345"/>
      <c r="I75" s="346"/>
      <c r="J75" s="346"/>
      <c r="K75" s="346"/>
      <c r="L75" s="347" t="s">
        <v>391</v>
      </c>
      <c r="M75" s="348">
        <f>SUM(M21,M44,M66)</f>
        <v>10303003</v>
      </c>
      <c r="N75" s="349"/>
      <c r="O75" s="350"/>
      <c r="P75" s="351">
        <f>SUM(P21,P44,P66)</f>
        <v>195757.057</v>
      </c>
      <c r="Q75" s="352" t="s">
        <v>394</v>
      </c>
      <c r="R75" s="348">
        <f>SUM(R21,R44,R66)</f>
        <v>2349084.684</v>
      </c>
      <c r="S75" s="352" t="s">
        <v>397</v>
      </c>
      <c r="T75" s="353">
        <f>SUM(T21,T44,T66)</f>
        <v>11745423.42</v>
      </c>
      <c r="U75" s="349"/>
      <c r="V75" s="354"/>
      <c r="W75" s="355" t="s">
        <v>400</v>
      </c>
      <c r="X75" s="348">
        <f>SUM(X21,X44,X66)</f>
        <v>810000</v>
      </c>
      <c r="Y75" s="352" t="s">
        <v>403</v>
      </c>
      <c r="Z75" s="348">
        <f>SUM(Z21,Z44,Z66)</f>
        <v>4050000</v>
      </c>
      <c r="AA75" s="303"/>
      <c r="AB75" s="356"/>
      <c r="AC75" s="304"/>
    </row>
    <row r="76" spans="2:29" ht="13.5" customHeight="1" thickBot="1">
      <c r="B76" s="61"/>
      <c r="C76" s="59"/>
      <c r="D76" s="59"/>
      <c r="E76" s="59"/>
      <c r="F76" s="60" t="s">
        <v>158</v>
      </c>
      <c r="G76" s="60"/>
      <c r="H76" s="345"/>
      <c r="I76" s="346"/>
      <c r="J76" s="346"/>
      <c r="K76" s="346"/>
      <c r="L76" s="347" t="s">
        <v>392</v>
      </c>
      <c r="M76" s="348">
        <f>M6+M29+M51</f>
        <v>13186769</v>
      </c>
      <c r="N76" s="349"/>
      <c r="O76" s="357"/>
      <c r="P76" s="358">
        <f>P6+P29+P51</f>
        <v>250548.611</v>
      </c>
      <c r="Q76" s="359" t="s">
        <v>395</v>
      </c>
      <c r="R76" s="360">
        <f>R6+R29+R51</f>
        <v>3006583.332</v>
      </c>
      <c r="S76" s="359" t="s">
        <v>398</v>
      </c>
      <c r="T76" s="361">
        <f>T6+T29+T51</f>
        <v>15032916.66</v>
      </c>
      <c r="U76" s="349"/>
      <c r="V76" s="354"/>
      <c r="W76" s="355" t="s">
        <v>401</v>
      </c>
      <c r="X76" s="348">
        <f>X6+X29+X51</f>
        <v>1098376.6</v>
      </c>
      <c r="Y76" s="362" t="s">
        <v>404</v>
      </c>
      <c r="Z76" s="348">
        <f>Z6+Z29+Z51</f>
        <v>5491883</v>
      </c>
      <c r="AA76" s="303"/>
      <c r="AB76" s="356"/>
      <c r="AC76" s="304"/>
    </row>
  </sheetData>
  <sheetProtection/>
  <mergeCells count="12">
    <mergeCell ref="B4:F5"/>
    <mergeCell ref="G4:G5"/>
    <mergeCell ref="I4:I5"/>
    <mergeCell ref="J4:K4"/>
    <mergeCell ref="O4:T4"/>
    <mergeCell ref="L4:M5"/>
    <mergeCell ref="Q5:R5"/>
    <mergeCell ref="H4:H5"/>
    <mergeCell ref="W5:X5"/>
    <mergeCell ref="S5:T5"/>
    <mergeCell ref="V4:Z4"/>
    <mergeCell ref="AB4:AB5"/>
  </mergeCells>
  <printOptions/>
  <pageMargins left="0.1968503937007874" right="0.1968503937007874" top="0.7874015748031497" bottom="0.7874015748031497" header="0.5905511811023623" footer="0.5905511811023623"/>
  <pageSetup fitToHeight="0" fitToWidth="1" horizontalDpi="300" verticalDpi="300" orientation="landscape" paperSize="9" scale="67" r:id="rId1"/>
  <headerFooter scaleWithDoc="0">
    <oddHeader>&amp;C&amp;"Meiryo UI,標準"&amp;9&amp;A</oddHeader>
    <oddFooter>&amp;C&amp;"Meiryo UI,標準"&amp;9&amp;P/&amp;N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mieken</cp:lastModifiedBy>
  <cp:lastPrinted>2020-12-09T02:18:16Z</cp:lastPrinted>
  <dcterms:created xsi:type="dcterms:W3CDTF">2010-02-09T05:26:06Z</dcterms:created>
  <dcterms:modified xsi:type="dcterms:W3CDTF">2021-01-14T05:25:12Z</dcterms:modified>
  <cp:category/>
  <cp:version/>
  <cp:contentType/>
  <cp:contentStatus/>
</cp:coreProperties>
</file>