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1"/>
  </bookViews>
  <sheets>
    <sheet name="記入方法説明" sheetId="1" r:id="rId1"/>
    <sheet name="計算" sheetId="2" r:id="rId2"/>
    <sheet name="完工" sheetId="3" r:id="rId3"/>
    <sheet name="資本" sheetId="4" r:id="rId4"/>
    <sheet name="利益額" sheetId="5" r:id="rId5"/>
    <sheet name="技術職員" sheetId="6" r:id="rId6"/>
    <sheet name="元請完工高" sheetId="7" r:id="rId7"/>
    <sheet name="技+元" sheetId="8" r:id="rId8"/>
    <sheet name="成績配点" sheetId="9" r:id="rId9"/>
  </sheets>
  <definedNames>
    <definedName name="_xlnm.Print_Area" localSheetId="2">'完工'!$A$1:$M$45</definedName>
    <definedName name="_xlnm.Print_Area" localSheetId="5">'技術職員'!$A$1:$M$33</definedName>
    <definedName name="_xlnm.Print_Area" localSheetId="1">'計算'!$A$1:$AJ$39</definedName>
    <definedName name="_xlnm.Print_Area" localSheetId="6">'元請完工高'!$A$1:$M$45</definedName>
    <definedName name="_xlnm.Print_Area" localSheetId="3">'資本'!$A$1:$M$50</definedName>
    <definedName name="_xlnm.Print_Area" localSheetId="4">'利益額'!$A$1:$M$40</definedName>
    <definedName name="_xlnm.Print_Titles" localSheetId="7">'技+元'!$1:$3</definedName>
    <definedName name="指名範囲">#REF!</definedName>
    <definedName name="成績範囲">#REF!</definedName>
  </definedNames>
  <calcPr fullCalcOnLoad="1"/>
</workbook>
</file>

<file path=xl/sharedStrings.xml><?xml version="1.0" encoding="utf-8"?>
<sst xmlns="http://schemas.openxmlformats.org/spreadsheetml/2006/main" count="1201" uniqueCount="208">
  <si>
    <r>
      <t>工事成績平均点は、</t>
    </r>
    <r>
      <rPr>
        <b/>
        <sz val="14"/>
        <color indexed="10"/>
        <rFont val="ＭＳ ゴシック"/>
        <family val="3"/>
      </rPr>
      <t>データがない場合は何も入力しない</t>
    </r>
    <r>
      <rPr>
        <sz val="11"/>
        <rFont val="ＭＳ 明朝"/>
        <family val="1"/>
      </rPr>
      <t>こと。（「０」を入力しない。）</t>
    </r>
  </si>
  <si>
    <t>ﾗﾝｸ</t>
  </si>
  <si>
    <t>技術等評価点２</t>
  </si>
  <si>
    <t>技評１計</t>
  </si>
  <si>
    <t>技評２
（成績）</t>
  </si>
  <si>
    <t>技評２
（停止）</t>
  </si>
  <si>
    <t>企業体名</t>
  </si>
  <si>
    <t>※１</t>
  </si>
  <si>
    <t>※２</t>
  </si>
  <si>
    <t>業種</t>
  </si>
  <si>
    <t>許可番号</t>
  </si>
  <si>
    <t>構成員</t>
  </si>
  <si>
    <t>２級</t>
  </si>
  <si>
    <t>総合評点</t>
  </si>
  <si>
    <t>業種別　Ｘ1</t>
  </si>
  <si>
    <t>整理番号　業者コード</t>
  </si>
  <si>
    <t>合　　　　　　　　　　　　　　計</t>
  </si>
  <si>
    <t>Ｘ1～Ｗ合計</t>
  </si>
  <si>
    <t>計　算</t>
  </si>
  <si>
    <t>Ｚ　評点</t>
  </si>
  <si>
    <t>調整率％</t>
  </si>
  <si>
    <t>経営状況分析　Ｙ</t>
  </si>
  <si>
    <t>社会性 Ｗ</t>
  </si>
  <si>
    <t>経 常 建 設 共 同 企 業 体 経 営 事 項 審 査 総 合 評 点 算 出 表</t>
  </si>
  <si>
    <t>他</t>
  </si>
  <si>
    <t>Ｘ2(2)</t>
  </si>
  <si>
    <t>Ｗ</t>
  </si>
  <si>
    <t>Ｚ</t>
  </si>
  <si>
    <t>Ｙ</t>
  </si>
  <si>
    <t>Ｘ2</t>
  </si>
  <si>
    <t>Ｘ1</t>
  </si>
  <si>
    <t>評点</t>
  </si>
  <si>
    <t>総合点</t>
  </si>
  <si>
    <t>総合評点</t>
  </si>
  <si>
    <t>土木工事、舗装工事で使用することとし、業種には必ず「土木」または「舗装」と入力すること。</t>
  </si>
  <si>
    <t>Ｘ2(1)</t>
  </si>
  <si>
    <t>以上</t>
  </si>
  <si>
    <t>未満</t>
  </si>
  <si>
    <t>点数</t>
  </si>
  <si>
    <t>工事成績平均点</t>
  </si>
  <si>
    <t>指名停止月数</t>
  </si>
  <si>
    <t>構成員１</t>
  </si>
  <si>
    <t>構成員２</t>
  </si>
  <si>
    <t>平均</t>
  </si>
  <si>
    <t>計</t>
  </si>
  <si>
    <t>ランク</t>
  </si>
  <si>
    <t>技術者認定</t>
  </si>
  <si>
    <t>１級技術者数</t>
  </si>
  <si>
    <t>公共工事実績数</t>
  </si>
  <si>
    <t>：文字又は数値を入れなければいけないセル</t>
  </si>
  <si>
    <t>その他のセルは計算結果が反映しますので入力の必要はありません。</t>
  </si>
  <si>
    <t>経 常 建 設 共 同 企 業 体 経 営 事 項 審 査 総 合 評 点 算 出 表</t>
  </si>
  <si>
    <t>整理番号　業者コード</t>
  </si>
  <si>
    <t>企業体名</t>
  </si>
  <si>
    <t>業種</t>
  </si>
  <si>
    <t>許可番号</t>
  </si>
  <si>
    <t>年間平均工事高</t>
  </si>
  <si>
    <t>自己資本Ｘ2(1)</t>
  </si>
  <si>
    <t>経営状況分析　Ｙ</t>
  </si>
  <si>
    <t>社会性 Ｗ</t>
  </si>
  <si>
    <t>調整率％</t>
  </si>
  <si>
    <t>ﾗﾝｸ</t>
  </si>
  <si>
    <t>構成員</t>
  </si>
  <si>
    <t>業種別　Ｘ1</t>
  </si>
  <si>
    <t>他</t>
  </si>
  <si>
    <t>　</t>
  </si>
  <si>
    <t>合　　　　　　　　　　　　　　計</t>
  </si>
  <si>
    <t>計　算</t>
  </si>
  <si>
    <t>Ｘ1</t>
  </si>
  <si>
    <t>Ｘ2(1)</t>
  </si>
  <si>
    <t>Ｘ2(2)</t>
  </si>
  <si>
    <t>Ｘ2</t>
  </si>
  <si>
    <t>Ｙ</t>
  </si>
  <si>
    <t>Ｚ</t>
  </si>
  <si>
    <t>Ｗ</t>
  </si>
  <si>
    <t>Ｙ×0.2</t>
  </si>
  <si>
    <t>Ｗ×0.15</t>
  </si>
  <si>
    <t>Ｘ1～Ｗ合計</t>
  </si>
  <si>
    <t>ランク</t>
  </si>
  <si>
    <t>※１</t>
  </si>
  <si>
    <t>※２</t>
  </si>
  <si>
    <t>注）いずれかの業者あるいは双方の業者に</t>
  </si>
  <si>
    <t>　　成績がない場合は、成績がない業者の欄には</t>
  </si>
  <si>
    <t>　　何も入力しない。（「０」を入力しないこと。）</t>
  </si>
  <si>
    <t>成績優秀加点（土木）　15or0</t>
  </si>
  <si>
    <t>技評１
ISO14</t>
  </si>
  <si>
    <t>技評１
ISO9</t>
  </si>
  <si>
    <t>建設事務所</t>
  </si>
  <si>
    <t>千円以上</t>
  </si>
  <si>
    <t>千円未満</t>
  </si>
  <si>
    <t>完成工事高</t>
  </si>
  <si>
    <t>自己資本額の点数</t>
  </si>
  <si>
    <t>種類別技術職員数の評点</t>
  </si>
  <si>
    <t>工事成績配点</t>
  </si>
  <si>
    <t>利益額Ｘ2(2)</t>
  </si>
  <si>
    <t>元請完成工事高・経審技術者数　Ｚ</t>
  </si>
  <si>
    <t>年平均元請完工高</t>
  </si>
  <si>
    <t>基幹</t>
  </si>
  <si>
    <t>1級</t>
  </si>
  <si>
    <t>講習
受講</t>
  </si>
  <si>
    <t>土木工事、舗装工事で使用することとし、業種には必ず「土木」または「ほ装」と入力すること。</t>
  </si>
  <si>
    <t>Ｘ1
×
0.25</t>
  </si>
  <si>
    <r>
      <t>Ｘ2
×
0.1</t>
    </r>
    <r>
      <rPr>
        <sz val="11"/>
        <rFont val="ＭＳ 明朝"/>
        <family val="1"/>
      </rPr>
      <t>5</t>
    </r>
  </si>
  <si>
    <t>Ｙ
×
0.2</t>
  </si>
  <si>
    <r>
      <t>Ｚ
×
0.2</t>
    </r>
    <r>
      <rPr>
        <sz val="11"/>
        <rFont val="ＭＳ 明朝"/>
        <family val="1"/>
      </rPr>
      <t>5</t>
    </r>
  </si>
  <si>
    <t>Ｗ
×
0.15</t>
  </si>
  <si>
    <t>自己資本
Ｘ2(1)</t>
  </si>
  <si>
    <t>成績優秀加点
(土木）　15or0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</si>
  <si>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</si>
  <si>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</si>
  <si>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</si>
  <si>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</si>
  <si>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</si>
  <si>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</si>
  <si>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</si>
  <si>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</si>
  <si>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</si>
  <si>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</si>
  <si>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</si>
  <si>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</si>
  <si>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</si>
  <si>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</si>
  <si>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</si>
  <si>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</si>
  <si>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</si>
  <si>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</si>
  <si>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</si>
  <si>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</si>
  <si>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</si>
  <si>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</si>
  <si>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</si>
  <si>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</si>
  <si>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</si>
  <si>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</si>
  <si>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</si>
  <si>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</si>
  <si>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</si>
  <si>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</si>
  <si>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技術職員数値</t>
  </si>
  <si>
    <t>×</t>
  </si>
  <si>
    <t>÷</t>
  </si>
  <si>
    <t>＋</t>
  </si>
  <si>
    <t>＝</t>
  </si>
  <si>
    <t>×</t>
  </si>
  <si>
    <t>÷</t>
  </si>
  <si>
    <t>＋</t>
  </si>
  <si>
    <t>＝</t>
  </si>
  <si>
    <t>×</t>
  </si>
  <si>
    <t>÷</t>
  </si>
  <si>
    <t>＋</t>
  </si>
  <si>
    <t>＝</t>
  </si>
  <si>
    <t>×</t>
  </si>
  <si>
    <t>÷</t>
  </si>
  <si>
    <t>＋</t>
  </si>
  <si>
    <t>＝</t>
  </si>
  <si>
    <t>元請完成工事高</t>
  </si>
  <si>
    <t>(42)</t>
  </si>
  <si>
    <t>(41)</t>
  </si>
  <si>
    <t>(40)</t>
  </si>
  <si>
    <t>(39)</t>
  </si>
  <si>
    <t>(38)</t>
  </si>
  <si>
    <t>(37)</t>
  </si>
  <si>
    <t>(36)</t>
  </si>
  <si>
    <t>(35)</t>
  </si>
  <si>
    <t>(34)</t>
  </si>
  <si>
    <t>(33)</t>
  </si>
  <si>
    <t>(32)</t>
  </si>
  <si>
    <t>(31)</t>
  </si>
  <si>
    <t>技術職員数＋元請完成工事高の合計</t>
  </si>
  <si>
    <t>年間平均元請完成工事高</t>
  </si>
  <si>
    <t>年間平均元請完成工事高の点数</t>
  </si>
  <si>
    <t>技術職員数値の点数</t>
  </si>
  <si>
    <t>平均完成工事高</t>
  </si>
  <si>
    <t>平均完成工事高の点数</t>
  </si>
  <si>
    <t>自己資本額</t>
  </si>
  <si>
    <t>(47)</t>
  </si>
  <si>
    <t>(46)</t>
  </si>
  <si>
    <t>(45)</t>
  </si>
  <si>
    <t>(44)</t>
  </si>
  <si>
    <t>(43)</t>
  </si>
  <si>
    <t>×</t>
  </si>
  <si>
    <t>÷</t>
  </si>
  <si>
    <t>＋</t>
  </si>
  <si>
    <t>＝</t>
  </si>
  <si>
    <t>平均利益額の点数</t>
  </si>
  <si>
    <t>平均利益額</t>
  </si>
  <si>
    <t>元請完成工事高・経審技術者数　Ｚ</t>
  </si>
  <si>
    <t>年平均元請完工高</t>
  </si>
  <si>
    <t>講習受講</t>
  </si>
  <si>
    <t>基幹</t>
  </si>
  <si>
    <t>2級</t>
  </si>
  <si>
    <t>（土木ほ装２者用）ver1.0</t>
  </si>
  <si>
    <t>M-EMS Step2　認証取得加点　5or0</t>
  </si>
  <si>
    <t>M-EMS Step1認証取得加点2or0</t>
  </si>
  <si>
    <t>ISO14001　認証取得加点　3or0</t>
  </si>
  <si>
    <t>ISO9000s　認証取得加点　3or0</t>
  </si>
  <si>
    <t>確認印</t>
  </si>
  <si>
    <t>【工事請負業者の資格を定める場合の総合点数の算定要領（別表１）】</t>
  </si>
  <si>
    <t>【工事請負業者の資格を定める場合の総合点数の算定要領（別表４）】</t>
  </si>
  <si>
    <t>【工事請負業者の資格を定める場合の総合点数の算定要領（別表５）】</t>
  </si>
  <si>
    <t>【工事請負業者の資格を定める場合の総合点数の算定要領（別表２）】</t>
  </si>
  <si>
    <t>【工事請負業者の資格を定める場合の総合点数の算定要領（別表３）】</t>
  </si>
  <si>
    <t>技評１
MEMS1</t>
  </si>
  <si>
    <t>技評１
MEMS2</t>
  </si>
  <si>
    <r>
      <t>Ｘ1×</t>
    </r>
    <r>
      <rPr>
        <sz val="11"/>
        <rFont val="ＭＳ 明朝"/>
        <family val="1"/>
      </rPr>
      <t>0.25</t>
    </r>
  </si>
  <si>
    <r>
      <t>Ｘ2×</t>
    </r>
    <r>
      <rPr>
        <sz val="11"/>
        <rFont val="ＭＳ 明朝"/>
        <family val="1"/>
      </rPr>
      <t>0.15</t>
    </r>
  </si>
  <si>
    <r>
      <t>Ｚ×</t>
    </r>
    <r>
      <rPr>
        <sz val="11"/>
        <rFont val="ＭＳ 明朝"/>
        <family val="1"/>
      </rPr>
      <t>0.25</t>
    </r>
  </si>
  <si>
    <t>【令和5年度申請用】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</si>
</sst>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000_ "/>
    <numFmt numFmtId="179" formatCode="0.0000000_ "/>
    <numFmt numFmtId="180" formatCode="#,##0.00_ ;[Red]\-#,##0.00\ "/>
    <numFmt numFmtId="181" formatCode="0.00_);[Red]\(0.00\)"/>
    <numFmt numFmtId="182" formatCode="0.000_);[Red]\(0.000\)"/>
    <numFmt numFmtId="183" formatCode="#\ "/>
    <numFmt numFmtId="184" formatCode="###\ "/>
    <numFmt numFmtId="185" formatCode="[$-411]gee\.mm\.dd"/>
    <numFmt numFmtId="186" formatCode="0_ "/>
    <numFmt numFmtId="187" formatCode="#,##0.0;[Red]\-#,##0.0"/>
    <numFmt numFmtId="188" formatCode="0.0_);[Red]\(0.0\)"/>
    <numFmt numFmtId="189" formatCode="0.0_ "/>
    <numFmt numFmtId="190" formatCode="#,##0.00_);[Red]\(#,##0.00\)"/>
    <numFmt numFmtId="191" formatCode="#,##0_ "/>
    <numFmt numFmtId="192" formatCode="#,##0.000_ "/>
  </numFmts>
  <fonts count="61">
    <font>
      <sz val="11"/>
      <name val="ＭＳ 明朝"/>
      <family val="1"/>
    </font>
    <font>
      <sz val="6"/>
      <name val="ＭＳ Ｐ明朝"/>
      <family val="1"/>
    </font>
    <font>
      <sz val="9"/>
      <name val="ＭＳ 明朝"/>
      <family val="1"/>
    </font>
    <font>
      <sz val="14"/>
      <name val="ＭＳ 明朝"/>
      <family val="1"/>
    </font>
    <font>
      <sz val="10"/>
      <name val="ＭＳ 明朝"/>
      <family val="1"/>
    </font>
    <font>
      <sz val="12"/>
      <name val="ＭＳ 明朝"/>
      <family val="1"/>
    </font>
    <font>
      <b/>
      <sz val="12"/>
      <name val="ＭＳ 明朝"/>
      <family val="1"/>
    </font>
    <font>
      <b/>
      <sz val="11"/>
      <name val="ＭＳ Ｐゴシック"/>
      <family val="3"/>
    </font>
    <font>
      <b/>
      <sz val="14"/>
      <name val="ＭＳ Ｐゴシック"/>
      <family val="3"/>
    </font>
    <font>
      <b/>
      <sz val="11"/>
      <name val="ＭＳ 明朝"/>
      <family val="1"/>
    </font>
    <font>
      <sz val="11"/>
      <name val="ＭＳ Ｐゴシック"/>
      <family val="3"/>
    </font>
    <font>
      <sz val="6"/>
      <name val="ＭＳ Ｐゴシック"/>
      <family val="3"/>
    </font>
    <font>
      <sz val="6"/>
      <name val="ＭＳ 明朝"/>
      <family val="1"/>
    </font>
    <font>
      <sz val="11"/>
      <name val="ＭＳ Ｐ明朝"/>
      <family val="1"/>
    </font>
    <font>
      <sz val="9"/>
      <name val="ＭＳ Ｐ明朝"/>
      <family val="1"/>
    </font>
    <font>
      <sz val="8.5"/>
      <name val="ＭＳ Ｐ明朝"/>
      <family val="1"/>
    </font>
    <font>
      <u val="single"/>
      <sz val="8.25"/>
      <color indexed="12"/>
      <name val="ＭＳ 明朝"/>
      <family val="1"/>
    </font>
    <font>
      <u val="single"/>
      <sz val="8.25"/>
      <color indexed="36"/>
      <name val="ＭＳ 明朝"/>
      <family val="1"/>
    </font>
    <font>
      <b/>
      <sz val="14"/>
      <color indexed="10"/>
      <name val="ＭＳ ゴシック"/>
      <family val="3"/>
    </font>
    <font>
      <sz val="8"/>
      <name val="ＭＳ 明朝"/>
      <family val="1"/>
    </font>
    <font>
      <b/>
      <sz val="12"/>
      <color indexed="10"/>
      <name val="ＭＳ ゴシック"/>
      <family val="3"/>
    </font>
    <font>
      <b/>
      <u val="single"/>
      <sz val="12"/>
      <name val="ＭＳ ゴシック"/>
      <family val="3"/>
    </font>
    <font>
      <sz val="12"/>
      <name val="ＭＳ ゴシック"/>
      <family val="3"/>
    </font>
    <font>
      <b/>
      <sz val="11"/>
      <color indexed="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8"/>
      <name val="ＭＳ 明朝"/>
      <family val="1"/>
    </font>
    <font>
      <b/>
      <sz val="13"/>
      <color indexed="1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
      <patternFill patternType="solid">
        <fgColor rgb="FF99CC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thin"/>
      <top style="thin"/>
      <bottom>
        <color indexed="63"/>
      </bottom>
    </border>
    <border>
      <left style="thin"/>
      <right>
        <color indexed="63"/>
      </right>
      <top style="hair"/>
      <bottom>
        <color indexed="63"/>
      </bottom>
    </border>
    <border>
      <left style="hair"/>
      <right style="thin"/>
      <top style="hair"/>
      <bottom>
        <color indexed="63"/>
      </bottom>
    </border>
    <border>
      <left style="thin"/>
      <right>
        <color indexed="63"/>
      </right>
      <top style="thin"/>
      <bottom style="thin"/>
    </border>
    <border>
      <left style="hair"/>
      <right style="thin"/>
      <top style="thin"/>
      <bottom style="thin"/>
    </border>
    <border>
      <left style="hair"/>
      <right style="thin"/>
      <top style="thin"/>
      <bottom style="hair"/>
    </border>
    <border>
      <left style="hair"/>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hair"/>
      <bottom style="hair"/>
    </border>
    <border>
      <left style="medium"/>
      <right style="medium"/>
      <top style="hair"/>
      <bottom style="medium"/>
    </border>
    <border>
      <left style="medium"/>
      <right style="medium"/>
      <top style="medium"/>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style="double"/>
      <top style="thin"/>
      <bottom>
        <color indexed="63"/>
      </bottom>
      <diagonal style="thin"/>
    </border>
    <border diagonalDown="1">
      <left style="thin"/>
      <right style="double"/>
      <top>
        <color indexed="63"/>
      </top>
      <bottom style="thin"/>
      <diagonal style="thin"/>
    </border>
    <border diagonalDown="1">
      <left style="double"/>
      <right style="thin"/>
      <top style="thin"/>
      <bottom>
        <color indexed="63"/>
      </bottom>
      <diagonal style="thin"/>
    </border>
    <border diagonalDown="1">
      <left style="double"/>
      <right style="thin"/>
      <top>
        <color indexed="63"/>
      </top>
      <bottom style="thin"/>
      <diagonal style="thin"/>
    </border>
    <border>
      <left style="thin"/>
      <right style="double"/>
      <top style="thin"/>
      <bottom>
        <color indexed="63"/>
      </bottom>
    </border>
    <border>
      <left style="thin"/>
      <right style="double"/>
      <top>
        <color indexed="63"/>
      </top>
      <bottom style="thin"/>
    </border>
    <border>
      <left style="double"/>
      <right style="thin"/>
      <top style="thin"/>
      <bottom style="thin"/>
    </border>
    <border diagonalDown="1">
      <left style="thin"/>
      <right style="thin"/>
      <top>
        <color indexed="63"/>
      </top>
      <bottom>
        <color indexed="63"/>
      </bottom>
      <diagonal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hair"/>
      <right style="thin"/>
      <top>
        <color indexed="63"/>
      </top>
      <bottom style="thin"/>
    </border>
    <border diagonalDown="1">
      <left style="hair"/>
      <right style="thin"/>
      <top style="thin"/>
      <bottom>
        <color indexed="63"/>
      </bottom>
      <diagonal style="thin"/>
    </border>
    <border diagonalDown="1">
      <left style="hair"/>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7" fillId="0" borderId="0" applyNumberFormat="0" applyFill="0" applyBorder="0" applyAlignment="0" applyProtection="0"/>
    <xf numFmtId="0" fontId="60" fillId="32" borderId="0" applyNumberFormat="0" applyBorder="0" applyAlignment="0" applyProtection="0"/>
  </cellStyleXfs>
  <cellXfs count="312">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vertical="center"/>
    </xf>
    <xf numFmtId="38" fontId="0" fillId="0" borderId="0" xfId="49" applyAlignment="1">
      <alignment/>
    </xf>
    <xf numFmtId="38" fontId="0" fillId="0" borderId="10" xfId="49" applyBorder="1" applyAlignment="1">
      <alignment/>
    </xf>
    <xf numFmtId="0" fontId="0" fillId="0" borderId="10" xfId="0" applyBorder="1" applyAlignment="1">
      <alignment horizontal="right"/>
    </xf>
    <xf numFmtId="0" fontId="3" fillId="0" borderId="0" xfId="0" applyFont="1" applyAlignment="1">
      <alignment/>
    </xf>
    <xf numFmtId="0" fontId="0" fillId="0" borderId="0" xfId="0" applyBorder="1" applyAlignment="1">
      <alignment horizontal="center" vertical="center"/>
    </xf>
    <xf numFmtId="0" fontId="0" fillId="0" borderId="0" xfId="0" applyBorder="1" applyAlignment="1">
      <alignment/>
    </xf>
    <xf numFmtId="38" fontId="0" fillId="0" borderId="0" xfId="49" applyFont="1" applyBorder="1" applyAlignment="1">
      <alignment horizontal="right" vertical="center"/>
    </xf>
    <xf numFmtId="38" fontId="0" fillId="0" borderId="12" xfId="49" applyFont="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xf>
    <xf numFmtId="38" fontId="5" fillId="0" borderId="10" xfId="49" applyFont="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Alignment="1">
      <alignment horizontal="right"/>
    </xf>
    <xf numFmtId="0" fontId="13" fillId="0" borderId="0" xfId="0" applyFont="1" applyAlignment="1">
      <alignment/>
    </xf>
    <xf numFmtId="38" fontId="14" fillId="0" borderId="13" xfId="0" applyNumberFormat="1" applyFont="1" applyBorder="1" applyAlignment="1">
      <alignment horizontal="center" vertical="center"/>
    </xf>
    <xf numFmtId="38" fontId="13" fillId="0" borderId="14" xfId="0" applyNumberFormat="1" applyFont="1" applyBorder="1" applyAlignment="1">
      <alignment horizontal="center" vertical="center"/>
    </xf>
    <xf numFmtId="38" fontId="15" fillId="0" borderId="13" xfId="0" applyNumberFormat="1" applyFont="1" applyBorder="1" applyAlignment="1">
      <alignment horizontal="center" vertical="center"/>
    </xf>
    <xf numFmtId="0" fontId="10" fillId="0" borderId="0" xfId="0" applyFont="1" applyAlignment="1">
      <alignment/>
    </xf>
    <xf numFmtId="0" fontId="0" fillId="0" borderId="0" xfId="0" applyAlignment="1">
      <alignment horizontal="center"/>
    </xf>
    <xf numFmtId="0" fontId="0" fillId="0" borderId="0" xfId="0" applyFont="1" applyBorder="1" applyAlignment="1">
      <alignment horizontal="center" vertical="center"/>
    </xf>
    <xf numFmtId="0" fontId="0" fillId="0" borderId="0" xfId="0" applyAlignment="1">
      <alignment horizontal="center" vertical="center"/>
    </xf>
    <xf numFmtId="38" fontId="14" fillId="0" borderId="15" xfId="0" applyNumberFormat="1" applyFont="1" applyBorder="1" applyAlignment="1">
      <alignment horizontal="center" vertical="center"/>
    </xf>
    <xf numFmtId="38" fontId="15" fillId="0" borderId="15" xfId="0" applyNumberFormat="1" applyFont="1" applyBorder="1" applyAlignment="1">
      <alignment horizontal="center" vertical="center"/>
    </xf>
    <xf numFmtId="38" fontId="13" fillId="0" borderId="16" xfId="0" applyNumberFormat="1" applyFont="1" applyBorder="1" applyAlignment="1">
      <alignment horizontal="center" vertical="center"/>
    </xf>
    <xf numFmtId="38" fontId="14" fillId="0" borderId="17" xfId="0" applyNumberFormat="1" applyFont="1" applyBorder="1" applyAlignment="1">
      <alignment horizontal="center" vertical="center"/>
    </xf>
    <xf numFmtId="38" fontId="13" fillId="0" borderId="18" xfId="0" applyNumberFormat="1" applyFont="1" applyBorder="1" applyAlignment="1">
      <alignment horizontal="center" vertical="center"/>
    </xf>
    <xf numFmtId="38" fontId="15" fillId="0" borderId="17" xfId="0" applyNumberFormat="1" applyFont="1" applyBorder="1" applyAlignment="1">
      <alignment horizontal="center" vertical="center"/>
    </xf>
    <xf numFmtId="0" fontId="4" fillId="33" borderId="0" xfId="0" applyFont="1" applyFill="1" applyAlignment="1">
      <alignment horizontal="center" wrapText="1"/>
    </xf>
    <xf numFmtId="0" fontId="0" fillId="33" borderId="0" xfId="0" applyFill="1" applyAlignment="1">
      <alignment/>
    </xf>
    <xf numFmtId="0" fontId="0" fillId="33" borderId="0" xfId="0" applyFont="1" applyFill="1" applyBorder="1" applyAlignment="1">
      <alignment horizontal="center" vertical="center"/>
    </xf>
    <xf numFmtId="0" fontId="0" fillId="33" borderId="0" xfId="0" applyFill="1" applyAlignment="1">
      <alignment horizontal="center" vertical="center"/>
    </xf>
    <xf numFmtId="0" fontId="0" fillId="33" borderId="0" xfId="0" applyFill="1" applyAlignment="1">
      <alignment horizontal="center"/>
    </xf>
    <xf numFmtId="38" fontId="7" fillId="0" borderId="0" xfId="0" applyNumberFormat="1"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xf>
    <xf numFmtId="0" fontId="9" fillId="0" borderId="0" xfId="0" applyFont="1" applyFill="1" applyBorder="1" applyAlignment="1" quotePrefix="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2"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0" fillId="0" borderId="0" xfId="0" applyFill="1" applyAlignment="1">
      <alignment/>
    </xf>
    <xf numFmtId="186" fontId="0" fillId="0" borderId="19" xfId="0" applyNumberFormat="1" applyFont="1" applyBorder="1" applyAlignment="1">
      <alignment horizontal="center"/>
    </xf>
    <xf numFmtId="187" fontId="0" fillId="0" borderId="18" xfId="0" applyNumberFormat="1" applyFont="1" applyBorder="1" applyAlignment="1">
      <alignment horizontal="center" vertical="center"/>
    </xf>
    <xf numFmtId="38" fontId="0" fillId="0" borderId="20" xfId="0" applyNumberFormat="1" applyFont="1" applyBorder="1" applyAlignment="1">
      <alignment horizontal="center"/>
    </xf>
    <xf numFmtId="0" fontId="0" fillId="0" borderId="21" xfId="0" applyBorder="1" applyAlignment="1">
      <alignment horizontal="center" vertical="center" wrapText="1"/>
    </xf>
    <xf numFmtId="0" fontId="4" fillId="0" borderId="21" xfId="0" applyFont="1" applyBorder="1" applyAlignment="1">
      <alignment horizontal="center" vertical="center" wrapText="1"/>
    </xf>
    <xf numFmtId="189" fontId="0" fillId="0" borderId="10" xfId="0" applyNumberFormat="1" applyBorder="1" applyAlignment="1">
      <alignment/>
    </xf>
    <xf numFmtId="189" fontId="0" fillId="0" borderId="0" xfId="0" applyNumberFormat="1" applyAlignment="1">
      <alignment/>
    </xf>
    <xf numFmtId="186" fontId="0" fillId="33" borderId="0" xfId="0" applyNumberFormat="1" applyFont="1" applyFill="1" applyBorder="1" applyAlignment="1">
      <alignment horizontal="center" vertical="center"/>
    </xf>
    <xf numFmtId="186" fontId="0" fillId="33" borderId="0" xfId="0" applyNumberFormat="1" applyFill="1" applyAlignment="1">
      <alignment horizontal="center" vertical="center"/>
    </xf>
    <xf numFmtId="0" fontId="0" fillId="34" borderId="10" xfId="0" applyFill="1" applyBorder="1" applyAlignment="1">
      <alignment/>
    </xf>
    <xf numFmtId="0" fontId="20" fillId="0" borderId="0" xfId="0" applyFont="1" applyAlignment="1">
      <alignment vertical="center"/>
    </xf>
    <xf numFmtId="0" fontId="0" fillId="0" borderId="0" xfId="0" applyFill="1" applyBorder="1" applyAlignment="1">
      <alignment/>
    </xf>
    <xf numFmtId="0" fontId="21" fillId="0" borderId="0" xfId="0" applyFont="1" applyAlignment="1">
      <alignment vertical="center"/>
    </xf>
    <xf numFmtId="0" fontId="22" fillId="0" borderId="0" xfId="0" applyFont="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186" fontId="0" fillId="34" borderId="19" xfId="0" applyNumberFormat="1" applyFont="1" applyFill="1" applyBorder="1" applyAlignment="1">
      <alignment horizontal="center"/>
    </xf>
    <xf numFmtId="38" fontId="0" fillId="34" borderId="20" xfId="0" applyNumberFormat="1" applyFont="1" applyFill="1" applyBorder="1" applyAlignment="1">
      <alignment horizontal="center"/>
    </xf>
    <xf numFmtId="0" fontId="0" fillId="0" borderId="0" xfId="0" applyFont="1" applyFill="1" applyBorder="1" applyAlignment="1">
      <alignment horizontal="center" vertical="center"/>
    </xf>
    <xf numFmtId="0" fontId="0" fillId="34" borderId="0" xfId="0" applyFill="1" applyAlignment="1">
      <alignment/>
    </xf>
    <xf numFmtId="186" fontId="0" fillId="34" borderId="19" xfId="0" applyNumberFormat="1" applyFill="1" applyBorder="1" applyAlignment="1">
      <alignment/>
    </xf>
    <xf numFmtId="38" fontId="13" fillId="34" borderId="14" xfId="0" applyNumberFormat="1" applyFont="1" applyFill="1" applyBorder="1" applyAlignment="1">
      <alignment horizontal="center" vertical="center"/>
    </xf>
    <xf numFmtId="38" fontId="13" fillId="34" borderId="20" xfId="0" applyNumberFormat="1" applyFont="1" applyFill="1" applyBorder="1" applyAlignment="1">
      <alignment horizontal="center" vertical="center"/>
    </xf>
    <xf numFmtId="38" fontId="13" fillId="34" borderId="16" xfId="0" applyNumberFormat="1" applyFont="1" applyFill="1" applyBorder="1" applyAlignment="1">
      <alignment horizontal="center" vertical="center"/>
    </xf>
    <xf numFmtId="0" fontId="23" fillId="0" borderId="0" xfId="0" applyFont="1" applyAlignment="1">
      <alignment/>
    </xf>
    <xf numFmtId="0" fontId="0" fillId="0" borderId="10" xfId="0" applyFill="1" applyBorder="1" applyAlignment="1">
      <alignment/>
    </xf>
    <xf numFmtId="0" fontId="4" fillId="0" borderId="17" xfId="0" applyFont="1" applyBorder="1" applyAlignment="1">
      <alignment vertical="center"/>
    </xf>
    <xf numFmtId="0" fontId="19" fillId="0" borderId="10" xfId="0" applyFont="1" applyBorder="1" applyAlignment="1">
      <alignment vertical="center"/>
    </xf>
    <xf numFmtId="0" fontId="0" fillId="0" borderId="0" xfId="0" applyFill="1" applyBorder="1" applyAlignment="1" quotePrefix="1">
      <alignment/>
    </xf>
    <xf numFmtId="0" fontId="0" fillId="0" borderId="0" xfId="0" applyAlignment="1">
      <alignment shrinkToFit="1"/>
    </xf>
    <xf numFmtId="0" fontId="0" fillId="0" borderId="10" xfId="0" applyBorder="1" applyAlignment="1">
      <alignment horizontal="center" shrinkToFit="1"/>
    </xf>
    <xf numFmtId="0" fontId="0" fillId="0" borderId="10" xfId="0" applyBorder="1" applyAlignment="1">
      <alignment horizontal="right" shrinkToFit="1"/>
    </xf>
    <xf numFmtId="38" fontId="0" fillId="0" borderId="10" xfId="49" applyBorder="1" applyAlignment="1">
      <alignment shrinkToFit="1"/>
    </xf>
    <xf numFmtId="0" fontId="0" fillId="0" borderId="22" xfId="0" applyBorder="1" applyAlignment="1">
      <alignment horizontal="center" shrinkToFit="1"/>
    </xf>
    <xf numFmtId="0" fontId="0" fillId="0" borderId="22" xfId="0" applyBorder="1" applyAlignment="1">
      <alignment horizontal="right" shrinkToFit="1"/>
    </xf>
    <xf numFmtId="38" fontId="0" fillId="0" borderId="22" xfId="49" applyBorder="1" applyAlignment="1">
      <alignment shrinkToFit="1"/>
    </xf>
    <xf numFmtId="0" fontId="0" fillId="0" borderId="0" xfId="0" applyBorder="1" applyAlignment="1">
      <alignment shrinkToFit="1"/>
    </xf>
    <xf numFmtId="0" fontId="0" fillId="0" borderId="12" xfId="0" applyBorder="1" applyAlignment="1">
      <alignment horizontal="right" shrinkToFit="1"/>
    </xf>
    <xf numFmtId="0" fontId="0" fillId="0" borderId="0" xfId="0" applyBorder="1" applyAlignment="1">
      <alignment horizontal="right" shrinkToFit="1"/>
    </xf>
    <xf numFmtId="0" fontId="0" fillId="0" borderId="13" xfId="0" applyFill="1" applyBorder="1" applyAlignment="1">
      <alignment/>
    </xf>
    <xf numFmtId="38" fontId="0" fillId="0" borderId="12" xfId="49" applyBorder="1" applyAlignment="1">
      <alignment/>
    </xf>
    <xf numFmtId="38" fontId="0" fillId="0" borderId="0" xfId="49" applyBorder="1" applyAlignment="1">
      <alignment/>
    </xf>
    <xf numFmtId="0" fontId="0" fillId="0" borderId="0" xfId="0" applyAlignment="1" quotePrefix="1">
      <alignment/>
    </xf>
    <xf numFmtId="38" fontId="0" fillId="0" borderId="10" xfId="0" applyNumberFormat="1" applyBorder="1" applyAlignment="1">
      <alignment/>
    </xf>
    <xf numFmtId="38" fontId="5" fillId="0" borderId="10" xfId="49" applyFont="1" applyBorder="1" applyAlignment="1">
      <alignment horizontal="right" vertical="center" shrinkToFit="1"/>
    </xf>
    <xf numFmtId="0" fontId="19" fillId="0" borderId="21" xfId="0" applyFont="1" applyBorder="1" applyAlignment="1">
      <alignment horizontal="center" vertical="center" wrapText="1"/>
    </xf>
    <xf numFmtId="38" fontId="5" fillId="34" borderId="23" xfId="49" applyFont="1" applyFill="1" applyBorder="1" applyAlignment="1">
      <alignment horizontal="right" vertical="center"/>
    </xf>
    <xf numFmtId="38" fontId="5" fillId="34" borderId="24" xfId="49" applyFont="1" applyFill="1" applyBorder="1" applyAlignment="1">
      <alignment horizontal="right" vertical="center"/>
    </xf>
    <xf numFmtId="0" fontId="19" fillId="0" borderId="10" xfId="0" applyFont="1" applyBorder="1" applyAlignment="1">
      <alignment vertical="center" wrapText="1"/>
    </xf>
    <xf numFmtId="0" fontId="19" fillId="0" borderId="18" xfId="0" applyFont="1" applyBorder="1" applyAlignment="1">
      <alignment vertical="center" wrapText="1"/>
    </xf>
    <xf numFmtId="0" fontId="12" fillId="0" borderId="10" xfId="0" applyFont="1" applyBorder="1" applyAlignment="1">
      <alignment horizontal="center" vertical="center" wrapText="1"/>
    </xf>
    <xf numFmtId="38" fontId="0" fillId="0" borderId="0" xfId="49" applyFont="1" applyFill="1" applyAlignment="1">
      <alignment/>
    </xf>
    <xf numFmtId="38" fontId="0" fillId="0" borderId="0" xfId="49" applyFont="1" applyFill="1" applyBorder="1" applyAlignment="1">
      <alignment/>
    </xf>
    <xf numFmtId="0" fontId="0" fillId="0" borderId="10" xfId="0" applyFont="1" applyBorder="1" applyAlignment="1">
      <alignment horizontal="right" shrinkToFit="1"/>
    </xf>
    <xf numFmtId="0" fontId="0" fillId="0" borderId="10" xfId="0" applyFont="1" applyFill="1" applyBorder="1" applyAlignment="1">
      <alignment/>
    </xf>
    <xf numFmtId="38" fontId="0" fillId="0" borderId="10" xfId="49" applyFont="1" applyBorder="1" applyAlignment="1">
      <alignment shrinkToFit="1"/>
    </xf>
    <xf numFmtId="38" fontId="0" fillId="0" borderId="10" xfId="49" applyFont="1" applyBorder="1" applyAlignment="1">
      <alignment shrinkToFit="1"/>
    </xf>
    <xf numFmtId="0" fontId="0" fillId="0" borderId="10" xfId="0" applyFont="1" applyBorder="1" applyAlignment="1">
      <alignment horizontal="right" shrinkToFit="1"/>
    </xf>
    <xf numFmtId="190" fontId="0" fillId="0" borderId="19" xfId="0" applyNumberFormat="1" applyFont="1" applyBorder="1" applyAlignment="1">
      <alignment horizontal="center" shrinkToFit="1"/>
    </xf>
    <xf numFmtId="190" fontId="0" fillId="0" borderId="20" xfId="0" applyNumberFormat="1" applyFont="1" applyBorder="1" applyAlignment="1">
      <alignment horizontal="center" vertical="center" shrinkToFit="1"/>
    </xf>
    <xf numFmtId="181" fontId="0" fillId="0" borderId="18" xfId="0" applyNumberFormat="1" applyFont="1" applyBorder="1" applyAlignment="1">
      <alignment horizontal="center" vertical="center" shrinkToFit="1"/>
    </xf>
    <xf numFmtId="38" fontId="14" fillId="0" borderId="12" xfId="0" applyNumberFormat="1" applyFont="1" applyBorder="1" applyAlignment="1">
      <alignment horizontal="center" vertical="center"/>
    </xf>
    <xf numFmtId="187" fontId="0" fillId="0" borderId="12" xfId="0" applyNumberFormat="1" applyFont="1" applyBorder="1" applyAlignment="1">
      <alignment horizontal="center" vertical="center"/>
    </xf>
    <xf numFmtId="38" fontId="0" fillId="35" borderId="20" xfId="0" applyNumberFormat="1" applyFont="1" applyFill="1" applyBorder="1" applyAlignment="1">
      <alignment horizontal="center"/>
    </xf>
    <xf numFmtId="186" fontId="0" fillId="35" borderId="19" xfId="0" applyNumberFormat="1" applyFont="1" applyFill="1" applyBorder="1" applyAlignment="1">
      <alignment horizontal="center"/>
    </xf>
    <xf numFmtId="0" fontId="19" fillId="0" borderId="10" xfId="0" applyFont="1" applyBorder="1" applyAlignment="1">
      <alignment horizontal="center" vertical="center" wrapText="1"/>
    </xf>
    <xf numFmtId="0" fontId="0" fillId="33" borderId="10" xfId="0" applyFont="1" applyFill="1" applyBorder="1" applyAlignment="1">
      <alignment horizontal="center" vertical="center"/>
    </xf>
    <xf numFmtId="38" fontId="13"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38" fontId="0" fillId="33" borderId="23"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Border="1" applyAlignment="1">
      <alignment horizontal="center" vertical="center"/>
    </xf>
    <xf numFmtId="0" fontId="13" fillId="33" borderId="10" xfId="0" applyFont="1" applyFill="1" applyBorder="1" applyAlignment="1">
      <alignment horizontal="center" vertical="center"/>
    </xf>
    <xf numFmtId="38" fontId="5" fillId="0" borderId="25" xfId="49" applyFont="1" applyBorder="1" applyAlignment="1">
      <alignment horizontal="right" vertical="center"/>
    </xf>
    <xf numFmtId="0" fontId="0" fillId="0" borderId="26" xfId="0" applyBorder="1" applyAlignment="1">
      <alignment horizontal="right" vertical="center"/>
    </xf>
    <xf numFmtId="38" fontId="5" fillId="34" borderId="23" xfId="49" applyFont="1" applyFill="1" applyBorder="1" applyAlignment="1">
      <alignment horizontal="right" vertical="center"/>
    </xf>
    <xf numFmtId="0" fontId="0" fillId="0" borderId="24" xfId="0" applyBorder="1" applyAlignment="1">
      <alignment horizontal="right" vertical="center"/>
    </xf>
    <xf numFmtId="38" fontId="13" fillId="0" borderId="27" xfId="0" applyNumberFormat="1" applyFont="1" applyBorder="1" applyAlignment="1">
      <alignment horizontal="center" vertical="center"/>
    </xf>
    <xf numFmtId="38" fontId="13" fillId="0" borderId="28" xfId="0" applyNumberFormat="1" applyFont="1" applyBorder="1" applyAlignment="1">
      <alignment horizontal="center" vertical="center"/>
    </xf>
    <xf numFmtId="38" fontId="13" fillId="0" borderId="21" xfId="0" applyNumberFormat="1" applyFont="1" applyBorder="1" applyAlignment="1">
      <alignment horizontal="center" vertical="center"/>
    </xf>
    <xf numFmtId="38" fontId="13" fillId="0" borderId="29" xfId="0" applyNumberFormat="1" applyFont="1" applyBorder="1" applyAlignment="1">
      <alignment horizontal="center" vertical="center"/>
    </xf>
    <xf numFmtId="0" fontId="13" fillId="0" borderId="10"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1" xfId="0" applyFont="1" applyBorder="1" applyAlignment="1">
      <alignment horizontal="center" vertical="center"/>
    </xf>
    <xf numFmtId="0" fontId="13" fillId="0" borderId="29" xfId="0" applyFont="1" applyBorder="1" applyAlignment="1">
      <alignment horizontal="center" vertical="center"/>
    </xf>
    <xf numFmtId="0" fontId="19" fillId="0" borderId="0"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0" xfId="0" applyFont="1" applyFill="1" applyBorder="1" applyAlignment="1">
      <alignment horizontal="center" vertical="center"/>
    </xf>
    <xf numFmtId="0" fontId="7" fillId="0" borderId="10" xfId="0" applyFont="1" applyBorder="1" applyAlignment="1">
      <alignment horizontal="center" vertical="center"/>
    </xf>
    <xf numFmtId="0" fontId="5" fillId="0" borderId="10" xfId="0" applyFont="1" applyBorder="1" applyAlignment="1">
      <alignment horizontal="center" vertical="center" wrapText="1"/>
    </xf>
    <xf numFmtId="38" fontId="0" fillId="33" borderId="23"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 xfId="0" applyFont="1" applyFill="1" applyBorder="1" applyAlignment="1" quotePrefix="1">
      <alignment horizontal="center" vertical="center"/>
    </xf>
    <xf numFmtId="0" fontId="0" fillId="0" borderId="10" xfId="0" applyFont="1" applyBorder="1" applyAlignment="1">
      <alignment horizontal="center" vertical="center"/>
    </xf>
    <xf numFmtId="38" fontId="10" fillId="0" borderId="10" xfId="0" applyNumberFormat="1" applyFont="1" applyBorder="1" applyAlignment="1">
      <alignment horizontal="center" vertical="center" wrapText="1"/>
    </xf>
    <xf numFmtId="0" fontId="0" fillId="0" borderId="2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7" xfId="0" applyFont="1" applyBorder="1" applyAlignment="1">
      <alignment horizontal="right" vertical="center"/>
    </xf>
    <xf numFmtId="0" fontId="0" fillId="0" borderId="21" xfId="0" applyFont="1" applyBorder="1" applyAlignment="1">
      <alignment horizontal="right" vertical="center"/>
    </xf>
    <xf numFmtId="0" fontId="6" fillId="0" borderId="30" xfId="0" applyFont="1" applyBorder="1" applyAlignment="1">
      <alignment horizontal="right" vertical="center" wrapText="1"/>
    </xf>
    <xf numFmtId="0" fontId="6" fillId="0" borderId="31" xfId="0" applyFont="1" applyBorder="1" applyAlignment="1">
      <alignment horizontal="right" vertical="center" wrapText="1"/>
    </xf>
    <xf numFmtId="38" fontId="7" fillId="0" borderId="32" xfId="0" applyNumberFormat="1" applyFont="1" applyBorder="1" applyAlignment="1">
      <alignment horizontal="center" vertical="center" wrapText="1"/>
    </xf>
    <xf numFmtId="38" fontId="7" fillId="0" borderId="30"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38" fontId="6" fillId="0" borderId="23" xfId="49" applyFont="1" applyBorder="1" applyAlignment="1">
      <alignment horizontal="right" vertical="center"/>
    </xf>
    <xf numFmtId="38" fontId="6" fillId="0" borderId="24" xfId="49" applyFont="1" applyBorder="1" applyAlignment="1">
      <alignment horizontal="right" vertical="center"/>
    </xf>
    <xf numFmtId="38" fontId="6" fillId="0" borderId="23" xfId="0" applyNumberFormat="1" applyFont="1" applyBorder="1" applyAlignment="1">
      <alignment horizontal="right" vertical="center"/>
    </xf>
    <xf numFmtId="38" fontId="6" fillId="0" borderId="24" xfId="0" applyNumberFormat="1" applyFont="1" applyBorder="1" applyAlignment="1">
      <alignment horizontal="right" vertical="center"/>
    </xf>
    <xf numFmtId="38" fontId="0" fillId="0" borderId="25" xfId="0" applyNumberFormat="1" applyBorder="1" applyAlignment="1">
      <alignment horizontal="center" vertical="center"/>
    </xf>
    <xf numFmtId="38" fontId="0" fillId="0" borderId="26" xfId="0" applyNumberFormat="1" applyBorder="1" applyAlignment="1">
      <alignment horizontal="center" vertical="center"/>
    </xf>
    <xf numFmtId="38" fontId="0" fillId="0" borderId="33" xfId="0" applyNumberFormat="1" applyBorder="1" applyAlignment="1">
      <alignment horizontal="center" vertical="center"/>
    </xf>
    <xf numFmtId="38" fontId="0" fillId="0" borderId="36" xfId="0" applyNumberFormat="1" applyBorder="1" applyAlignment="1">
      <alignment horizontal="center"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6" fillId="0" borderId="23" xfId="0" applyFont="1" applyBorder="1" applyAlignment="1">
      <alignment horizontal="right" vertical="center"/>
    </xf>
    <xf numFmtId="0" fontId="6" fillId="0" borderId="24" xfId="0" applyFont="1" applyBorder="1" applyAlignment="1">
      <alignment horizontal="right" vertical="center"/>
    </xf>
    <xf numFmtId="38" fontId="0" fillId="0" borderId="23" xfId="0" applyNumberFormat="1" applyFont="1" applyBorder="1" applyAlignment="1">
      <alignment horizontal="center" vertical="center"/>
    </xf>
    <xf numFmtId="38" fontId="0" fillId="0" borderId="24" xfId="0" applyNumberFormat="1" applyFont="1" applyBorder="1" applyAlignment="1">
      <alignment horizontal="center" vertical="center"/>
    </xf>
    <xf numFmtId="38" fontId="5" fillId="0" borderId="10" xfId="49" applyFont="1" applyBorder="1" applyAlignment="1">
      <alignment horizontal="right" vertical="center"/>
    </xf>
    <xf numFmtId="38" fontId="5" fillId="0" borderId="39" xfId="49" applyFont="1" applyBorder="1" applyAlignment="1">
      <alignment horizontal="right" vertical="center"/>
    </xf>
    <xf numFmtId="0" fontId="0" fillId="0" borderId="40" xfId="0" applyBorder="1" applyAlignment="1">
      <alignment horizontal="right" vertical="center"/>
    </xf>
    <xf numFmtId="0" fontId="0" fillId="0" borderId="41" xfId="0" applyBorder="1" applyAlignment="1">
      <alignment/>
    </xf>
    <xf numFmtId="0" fontId="0" fillId="0" borderId="42" xfId="0" applyBorder="1" applyAlignment="1">
      <alignment/>
    </xf>
    <xf numFmtId="0" fontId="0" fillId="0" borderId="25" xfId="0" applyBorder="1" applyAlignment="1">
      <alignment/>
    </xf>
    <xf numFmtId="0" fontId="0" fillId="0" borderId="26" xfId="0" applyBorder="1" applyAlignment="1">
      <alignment/>
    </xf>
    <xf numFmtId="0" fontId="0" fillId="0" borderId="10" xfId="0" applyBorder="1" applyAlignment="1">
      <alignment horizontal="center" vertical="center"/>
    </xf>
    <xf numFmtId="38" fontId="6" fillId="0" borderId="23" xfId="49" applyFont="1" applyFill="1" applyBorder="1" applyAlignment="1">
      <alignment horizontal="right" vertical="center"/>
    </xf>
    <xf numFmtId="38" fontId="6" fillId="0" borderId="24" xfId="49" applyFont="1" applyFill="1"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38" fontId="5" fillId="0" borderId="27" xfId="49" applyFont="1" applyBorder="1" applyAlignment="1">
      <alignment horizontal="right" vertical="center"/>
    </xf>
    <xf numFmtId="38" fontId="5" fillId="0" borderId="28" xfId="49" applyFont="1" applyBorder="1" applyAlignment="1">
      <alignment horizontal="right" vertical="center"/>
    </xf>
    <xf numFmtId="38" fontId="5" fillId="0" borderId="21" xfId="49" applyFont="1" applyBorder="1" applyAlignment="1">
      <alignment horizontal="right" vertical="center"/>
    </xf>
    <xf numFmtId="38" fontId="5" fillId="0" borderId="29" xfId="49" applyFont="1" applyBorder="1" applyAlignment="1">
      <alignment horizontal="right" vertical="center"/>
    </xf>
    <xf numFmtId="38" fontId="5" fillId="0" borderId="23" xfId="49" applyFont="1" applyBorder="1" applyAlignment="1">
      <alignment horizontal="right" vertical="center"/>
    </xf>
    <xf numFmtId="38" fontId="5" fillId="0" borderId="24" xfId="49" applyFont="1" applyBorder="1" applyAlignment="1">
      <alignment horizontal="right" vertical="center"/>
    </xf>
    <xf numFmtId="38" fontId="5" fillId="0" borderId="33" xfId="49" applyFont="1" applyBorder="1" applyAlignment="1">
      <alignment horizontal="right" vertical="center"/>
    </xf>
    <xf numFmtId="38" fontId="5" fillId="0" borderId="36" xfId="49" applyFont="1" applyBorder="1" applyAlignment="1">
      <alignment horizontal="right" vertical="center"/>
    </xf>
    <xf numFmtId="38" fontId="5" fillId="0" borderId="43" xfId="49" applyFont="1" applyBorder="1" applyAlignment="1">
      <alignment horizontal="right" vertical="center"/>
    </xf>
    <xf numFmtId="0" fontId="0" fillId="0" borderId="44" xfId="0" applyBorder="1" applyAlignment="1">
      <alignment horizontal="right" vertical="center"/>
    </xf>
    <xf numFmtId="0" fontId="9" fillId="33" borderId="45" xfId="0" applyFont="1" applyFill="1" applyBorder="1" applyAlignment="1" quotePrefix="1">
      <alignment horizontal="center" vertical="center"/>
    </xf>
    <xf numFmtId="0" fontId="9" fillId="33" borderId="45" xfId="0" applyFont="1" applyFill="1" applyBorder="1" applyAlignment="1">
      <alignment horizontal="center" vertical="center"/>
    </xf>
    <xf numFmtId="38" fontId="5" fillId="34" borderId="27" xfId="49" applyFont="1" applyFill="1" applyBorder="1" applyAlignment="1">
      <alignment horizontal="right" vertical="center"/>
    </xf>
    <xf numFmtId="38" fontId="5" fillId="34" borderId="21" xfId="49" applyFont="1" applyFill="1" applyBorder="1" applyAlignment="1">
      <alignment horizontal="right" vertical="center"/>
    </xf>
    <xf numFmtId="0" fontId="0" fillId="0" borderId="41" xfId="0" applyBorder="1" applyAlignment="1">
      <alignment vertical="center"/>
    </xf>
    <xf numFmtId="0" fontId="0" fillId="0" borderId="42" xfId="0" applyBorder="1" applyAlignment="1">
      <alignment vertical="center"/>
    </xf>
    <xf numFmtId="38" fontId="0" fillId="33" borderId="23" xfId="0" applyNumberFormat="1" applyFill="1" applyBorder="1" applyAlignment="1">
      <alignment horizontal="center" vertical="center"/>
    </xf>
    <xf numFmtId="0" fontId="0" fillId="33" borderId="24" xfId="0" applyFill="1" applyBorder="1" applyAlignment="1">
      <alignment horizontal="center" vertical="center"/>
    </xf>
    <xf numFmtId="0" fontId="0" fillId="0" borderId="33" xfId="0" applyBorder="1" applyAlignment="1" quotePrefix="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38" fontId="5" fillId="0" borderId="35" xfId="49" applyFont="1" applyBorder="1" applyAlignment="1">
      <alignment horizontal="right" vertical="center"/>
    </xf>
    <xf numFmtId="38" fontId="5" fillId="0" borderId="38" xfId="49" applyFont="1" applyBorder="1" applyAlignment="1">
      <alignment horizontal="right" vertical="center"/>
    </xf>
    <xf numFmtId="38" fontId="5" fillId="0" borderId="26" xfId="49" applyFont="1" applyBorder="1" applyAlignment="1">
      <alignment horizontal="right" vertical="center"/>
    </xf>
    <xf numFmtId="0" fontId="0" fillId="0" borderId="27" xfId="0" applyBorder="1" applyAlignment="1" quotePrefix="1">
      <alignment horizontal="center" vertical="center"/>
    </xf>
    <xf numFmtId="0" fontId="0" fillId="0" borderId="12" xfId="0" applyBorder="1" applyAlignment="1" quotePrefix="1">
      <alignment horizontal="center" vertical="center"/>
    </xf>
    <xf numFmtId="38" fontId="5" fillId="34" borderId="28" xfId="49" applyFont="1" applyFill="1" applyBorder="1" applyAlignment="1">
      <alignment horizontal="right" vertical="center"/>
    </xf>
    <xf numFmtId="38" fontId="5" fillId="34" borderId="29" xfId="49" applyFont="1" applyFill="1" applyBorder="1" applyAlignment="1">
      <alignment horizontal="right" vertical="center"/>
    </xf>
    <xf numFmtId="38" fontId="5" fillId="34" borderId="24" xfId="49" applyFont="1" applyFill="1" applyBorder="1" applyAlignment="1">
      <alignment horizontal="right" vertical="center"/>
    </xf>
    <xf numFmtId="38" fontId="5" fillId="0" borderId="46" xfId="49" applyFont="1" applyBorder="1" applyAlignment="1">
      <alignment horizontal="right" vertical="center"/>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28"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34" borderId="23" xfId="0" applyFill="1" applyBorder="1" applyAlignment="1">
      <alignment horizontal="center" vertical="center"/>
    </xf>
    <xf numFmtId="0" fontId="0" fillId="34" borderId="22" xfId="0" applyFill="1" applyBorder="1" applyAlignment="1">
      <alignment horizontal="center" vertical="center"/>
    </xf>
    <xf numFmtId="0" fontId="0" fillId="34" borderId="24" xfId="0" applyFill="1"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4" fillId="0" borderId="17" xfId="0" applyFont="1" applyBorder="1" applyAlignment="1">
      <alignment horizontal="center" vertical="center"/>
    </xf>
    <xf numFmtId="0" fontId="4" fillId="0" borderId="49" xfId="0" applyFont="1" applyBorder="1" applyAlignment="1">
      <alignment horizontal="center" vertical="center"/>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14" fontId="0" fillId="0" borderId="0" xfId="0" applyNumberFormat="1" applyAlignment="1">
      <alignment horizontal="center"/>
    </xf>
    <xf numFmtId="0" fontId="0" fillId="0" borderId="17" xfId="0" applyBorder="1" applyAlignment="1">
      <alignment horizontal="center" vertical="center" wrapText="1"/>
    </xf>
    <xf numFmtId="0" fontId="0" fillId="0" borderId="49"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2" fillId="0" borderId="10"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38" fontId="5" fillId="0" borderId="25" xfId="49" applyFont="1" applyBorder="1" applyAlignment="1">
      <alignment horizontal="right" vertical="center" shrinkToFit="1"/>
    </xf>
    <xf numFmtId="0" fontId="0" fillId="0" borderId="26" xfId="0" applyBorder="1" applyAlignment="1">
      <alignment shrinkToFit="1"/>
    </xf>
    <xf numFmtId="0" fontId="0" fillId="0" borderId="24" xfId="0" applyFont="1" applyBorder="1" applyAlignment="1">
      <alignment horizontal="center" vertical="center" wrapText="1"/>
    </xf>
    <xf numFmtId="38" fontId="5" fillId="0" borderId="23" xfId="49" applyFont="1" applyBorder="1" applyAlignment="1">
      <alignment horizontal="right" vertical="center" shrinkToFit="1"/>
    </xf>
    <xf numFmtId="38" fontId="5" fillId="0" borderId="24" xfId="49" applyFont="1" applyBorder="1" applyAlignment="1">
      <alignment horizontal="right" vertical="center" shrinkToFit="1"/>
    </xf>
    <xf numFmtId="0" fontId="0" fillId="0" borderId="24" xfId="0" applyBorder="1" applyAlignment="1">
      <alignment shrinkToFit="1"/>
    </xf>
    <xf numFmtId="0" fontId="4" fillId="0" borderId="17" xfId="0" applyFont="1" applyBorder="1" applyAlignment="1">
      <alignment horizontal="center" vertical="center" wrapText="1"/>
    </xf>
    <xf numFmtId="0" fontId="0" fillId="0" borderId="48" xfId="0" applyBorder="1" applyAlignment="1">
      <alignment horizontal="center" vertical="center" wrapText="1"/>
    </xf>
    <xf numFmtId="0" fontId="0" fillId="0" borderId="24" xfId="0" applyBorder="1" applyAlignment="1">
      <alignment horizontal="right" vertical="center" shrinkToFit="1"/>
    </xf>
    <xf numFmtId="0" fontId="0" fillId="0" borderId="24" xfId="0" applyFont="1" applyBorder="1" applyAlignment="1">
      <alignment horizontal="right"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7" xfId="0" applyBorder="1" applyAlignment="1" quotePrefix="1">
      <alignment horizontal="center" vertical="center" shrinkToFit="1"/>
    </xf>
    <xf numFmtId="0" fontId="0" fillId="0" borderId="12" xfId="0" applyBorder="1" applyAlignment="1" quotePrefix="1">
      <alignment horizontal="center" vertical="center" shrinkToFit="1"/>
    </xf>
    <xf numFmtId="0" fontId="0" fillId="0" borderId="21" xfId="0" applyBorder="1" applyAlignment="1">
      <alignment horizontal="center" vertical="center" shrinkToFit="1"/>
    </xf>
    <xf numFmtId="0" fontId="0" fillId="0" borderId="11" xfId="0" applyBorder="1" applyAlignment="1">
      <alignment horizontal="center" vertical="center" shrinkToFit="1"/>
    </xf>
    <xf numFmtId="38" fontId="5" fillId="0" borderId="26" xfId="49" applyFont="1" applyBorder="1" applyAlignment="1">
      <alignment horizontal="right" vertical="center" shrinkToFit="1"/>
    </xf>
    <xf numFmtId="0" fontId="19" fillId="0" borderId="17" xfId="0" applyFont="1" applyBorder="1" applyAlignment="1">
      <alignment horizontal="center" vertical="center" wrapText="1"/>
    </xf>
    <xf numFmtId="0" fontId="19" fillId="0" borderId="49" xfId="0" applyFont="1" applyBorder="1" applyAlignment="1">
      <alignment horizontal="center" vertical="center" wrapText="1"/>
    </xf>
    <xf numFmtId="0" fontId="0" fillId="0" borderId="10" xfId="0" applyFont="1" applyBorder="1" applyAlignment="1">
      <alignment horizontal="center" vertical="center"/>
    </xf>
    <xf numFmtId="0" fontId="0" fillId="0" borderId="21" xfId="0" applyFont="1" applyBorder="1" applyAlignment="1">
      <alignment horizontal="right" vertical="center"/>
    </xf>
    <xf numFmtId="38" fontId="5" fillId="0" borderId="14" xfId="49" applyFont="1" applyBorder="1" applyAlignment="1">
      <alignment horizontal="right" vertical="center"/>
    </xf>
    <xf numFmtId="0" fontId="0" fillId="0" borderId="52" xfId="0" applyBorder="1" applyAlignment="1">
      <alignment horizontal="right" vertical="center"/>
    </xf>
    <xf numFmtId="38" fontId="0" fillId="33" borderId="13" xfId="0" applyNumberFormat="1" applyFont="1" applyFill="1" applyBorder="1" applyAlignment="1">
      <alignment horizontal="center" vertical="center"/>
    </xf>
    <xf numFmtId="0" fontId="0" fillId="0" borderId="47" xfId="0" applyBorder="1" applyAlignment="1">
      <alignment horizontal="center" vertical="center"/>
    </xf>
    <xf numFmtId="0" fontId="0" fillId="33" borderId="21" xfId="0" applyFont="1" applyFill="1" applyBorder="1" applyAlignment="1">
      <alignment horizontal="center" vertical="center"/>
    </xf>
    <xf numFmtId="0" fontId="19" fillId="0" borderId="27"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0" xfId="0" applyAlignment="1">
      <alignment horizontal="center"/>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6" xfId="0" applyBorder="1" applyAlignment="1">
      <alignment horizontal="right" vertical="center" shrinkToFit="1"/>
    </xf>
    <xf numFmtId="0" fontId="0" fillId="0" borderId="10" xfId="0" applyBorder="1" applyAlignment="1">
      <alignment horizontal="center"/>
    </xf>
    <xf numFmtId="38" fontId="5" fillId="0" borderId="17" xfId="49" applyFont="1" applyBorder="1" applyAlignment="1">
      <alignment horizontal="right" vertical="center"/>
    </xf>
    <xf numFmtId="38" fontId="5" fillId="0" borderId="53" xfId="49" applyFont="1" applyBorder="1" applyAlignment="1">
      <alignment horizontal="right" vertical="center"/>
    </xf>
    <xf numFmtId="0" fontId="0" fillId="0" borderId="54" xfId="0" applyBorder="1" applyAlignment="1">
      <alignment horizontal="right" vertical="center"/>
    </xf>
    <xf numFmtId="38" fontId="5" fillId="0" borderId="52" xfId="49" applyFont="1" applyBorder="1" applyAlignment="1">
      <alignment horizontal="right" vertical="center"/>
    </xf>
    <xf numFmtId="38" fontId="9" fillId="33" borderId="10" xfId="0" applyNumberFormat="1" applyFont="1" applyFill="1" applyBorder="1" applyAlignment="1">
      <alignment horizontal="center" vertical="center"/>
    </xf>
    <xf numFmtId="0" fontId="0" fillId="0" borderId="11" xfId="0" applyBorder="1" applyAlignment="1">
      <alignment horizontal="right" shrinkToFit="1"/>
    </xf>
    <xf numFmtId="0" fontId="0" fillId="0" borderId="0" xfId="0"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15</xdr:row>
      <xdr:rowOff>66675</xdr:rowOff>
    </xdr:from>
    <xdr:to>
      <xdr:col>5</xdr:col>
      <xdr:colOff>285750</xdr:colOff>
      <xdr:row>17</xdr:row>
      <xdr:rowOff>133350</xdr:rowOff>
    </xdr:to>
    <xdr:sp>
      <xdr:nvSpPr>
        <xdr:cNvPr id="1" name="AutoShape 1"/>
        <xdr:cNvSpPr>
          <a:spLocks/>
        </xdr:cNvSpPr>
      </xdr:nvSpPr>
      <xdr:spPr>
        <a:xfrm>
          <a:off x="133350" y="4638675"/>
          <a:ext cx="3181350" cy="695325"/>
        </a:xfrm>
        <a:prstGeom prst="wedgeRectCallout">
          <a:avLst>
            <a:gd name="adj1" fmla="val 63430"/>
            <a:gd name="adj2" fmla="val -10697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「土木」又は「ほ装」と記入する。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80"/>
              </a:solidFill>
              <a:latin typeface="ＭＳ 明朝"/>
              <a:ea typeface="ＭＳ 明朝"/>
              <a:cs typeface="ＭＳ 明朝"/>
            </a:rPr>
            <a:t>その他の業種の場合はうまく計算されないので注意。</a:t>
          </a:r>
        </a:p>
      </xdr:txBody>
    </xdr:sp>
    <xdr:clientData/>
  </xdr:twoCellAnchor>
  <xdr:twoCellAnchor>
    <xdr:from>
      <xdr:col>2</xdr:col>
      <xdr:colOff>295275</xdr:colOff>
      <xdr:row>5</xdr:row>
      <xdr:rowOff>104775</xdr:rowOff>
    </xdr:from>
    <xdr:to>
      <xdr:col>6</xdr:col>
      <xdr:colOff>638175</xdr:colOff>
      <xdr:row>8</xdr:row>
      <xdr:rowOff>85725</xdr:rowOff>
    </xdr:to>
    <xdr:sp>
      <xdr:nvSpPr>
        <xdr:cNvPr id="2" name="AutoShape 2"/>
        <xdr:cNvSpPr>
          <a:spLocks/>
        </xdr:cNvSpPr>
      </xdr:nvSpPr>
      <xdr:spPr>
        <a:xfrm>
          <a:off x="1409700" y="1581150"/>
          <a:ext cx="2733675" cy="952500"/>
        </a:xfrm>
        <a:prstGeom prst="wedgeRectCallout">
          <a:avLst>
            <a:gd name="adj1" fmla="val 132967"/>
            <a:gd name="adj2" fmla="val 21100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経営事項審査結果通知書のうち、ＪＶを組もうとする業種の完成工事高（２年平均又は３年平均の数字）をそのまま入れる。</a:t>
          </a:r>
        </a:p>
      </xdr:txBody>
    </xdr:sp>
    <xdr:clientData/>
  </xdr:twoCellAnchor>
  <xdr:twoCellAnchor>
    <xdr:from>
      <xdr:col>8</xdr:col>
      <xdr:colOff>438150</xdr:colOff>
      <xdr:row>4</xdr:row>
      <xdr:rowOff>133350</xdr:rowOff>
    </xdr:from>
    <xdr:to>
      <xdr:col>10</xdr:col>
      <xdr:colOff>104775</xdr:colOff>
      <xdr:row>9</xdr:row>
      <xdr:rowOff>76200</xdr:rowOff>
    </xdr:to>
    <xdr:sp>
      <xdr:nvSpPr>
        <xdr:cNvPr id="3" name="AutoShape 4"/>
        <xdr:cNvSpPr>
          <a:spLocks/>
        </xdr:cNvSpPr>
      </xdr:nvSpPr>
      <xdr:spPr>
        <a:xfrm>
          <a:off x="5124450" y="1285875"/>
          <a:ext cx="1114425" cy="1476375"/>
        </a:xfrm>
        <a:prstGeom prst="wedgeRectCallout">
          <a:avLst>
            <a:gd name="adj1" fmla="val 157449"/>
            <a:gd name="adj2" fmla="val 135805"/>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経営事項審査結果通知書のうち、「自己資本額」の欄の数値をそのまま入れる。</a:t>
          </a:r>
        </a:p>
      </xdr:txBody>
    </xdr:sp>
    <xdr:clientData/>
  </xdr:twoCellAnchor>
  <xdr:twoCellAnchor>
    <xdr:from>
      <xdr:col>10</xdr:col>
      <xdr:colOff>247650</xdr:colOff>
      <xdr:row>4</xdr:row>
      <xdr:rowOff>28575</xdr:rowOff>
    </xdr:from>
    <xdr:to>
      <xdr:col>12</xdr:col>
      <xdr:colOff>371475</xdr:colOff>
      <xdr:row>7</xdr:row>
      <xdr:rowOff>304800</xdr:rowOff>
    </xdr:to>
    <xdr:sp>
      <xdr:nvSpPr>
        <xdr:cNvPr id="4" name="AutoShape 5"/>
        <xdr:cNvSpPr>
          <a:spLocks/>
        </xdr:cNvSpPr>
      </xdr:nvSpPr>
      <xdr:spPr>
        <a:xfrm>
          <a:off x="6381750" y="1181100"/>
          <a:ext cx="1181100" cy="1247775"/>
        </a:xfrm>
        <a:prstGeom prst="wedgeRectCallout">
          <a:avLst>
            <a:gd name="adj1" fmla="val 90402"/>
            <a:gd name="adj2" fmla="val 180532"/>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経営事項審査結果通知書のうち、「利益額」の欄の数値をそのまま入れる。</a:t>
          </a:r>
        </a:p>
      </xdr:txBody>
    </xdr:sp>
    <xdr:clientData/>
  </xdr:twoCellAnchor>
  <xdr:twoCellAnchor>
    <xdr:from>
      <xdr:col>12</xdr:col>
      <xdr:colOff>485775</xdr:colOff>
      <xdr:row>4</xdr:row>
      <xdr:rowOff>76200</xdr:rowOff>
    </xdr:from>
    <xdr:to>
      <xdr:col>14</xdr:col>
      <xdr:colOff>371475</xdr:colOff>
      <xdr:row>8</xdr:row>
      <xdr:rowOff>76200</xdr:rowOff>
    </xdr:to>
    <xdr:sp>
      <xdr:nvSpPr>
        <xdr:cNvPr id="5" name="AutoShape 6"/>
        <xdr:cNvSpPr>
          <a:spLocks/>
        </xdr:cNvSpPr>
      </xdr:nvSpPr>
      <xdr:spPr>
        <a:xfrm>
          <a:off x="7677150" y="1228725"/>
          <a:ext cx="1228725" cy="1295400"/>
        </a:xfrm>
        <a:prstGeom prst="wedgeRectCallout">
          <a:avLst>
            <a:gd name="adj1" fmla="val 79805"/>
            <a:gd name="adj2" fmla="val 174263"/>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経営事項審査結果通知書のうち、経営状況に係る「評点（Ｙ）」の点数を入れる。</a:t>
          </a:r>
        </a:p>
      </xdr:txBody>
    </xdr:sp>
    <xdr:clientData/>
  </xdr:twoCellAnchor>
  <xdr:twoCellAnchor>
    <xdr:from>
      <xdr:col>17</xdr:col>
      <xdr:colOff>266700</xdr:colOff>
      <xdr:row>3</xdr:row>
      <xdr:rowOff>200025</xdr:rowOff>
    </xdr:from>
    <xdr:to>
      <xdr:col>21</xdr:col>
      <xdr:colOff>180975</xdr:colOff>
      <xdr:row>9</xdr:row>
      <xdr:rowOff>257175</xdr:rowOff>
    </xdr:to>
    <xdr:sp>
      <xdr:nvSpPr>
        <xdr:cNvPr id="6" name="AutoShape 7"/>
        <xdr:cNvSpPr>
          <a:spLocks/>
        </xdr:cNvSpPr>
      </xdr:nvSpPr>
      <xdr:spPr>
        <a:xfrm>
          <a:off x="10601325" y="1028700"/>
          <a:ext cx="1343025" cy="1914525"/>
        </a:xfrm>
        <a:prstGeom prst="wedgeRectCallout">
          <a:avLst>
            <a:gd name="adj1" fmla="val -80356"/>
            <a:gd name="adj2" fmla="val 106217"/>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経営事項審査結果通知書のうち、ＪＶを組もうとする業種の技術職員数（人数）をそのまま入れる。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１級、２級、他　どれも同じ。</a:t>
          </a:r>
        </a:p>
      </xdr:txBody>
    </xdr:sp>
    <xdr:clientData/>
  </xdr:twoCellAnchor>
  <xdr:twoCellAnchor>
    <xdr:from>
      <xdr:col>21</xdr:col>
      <xdr:colOff>219075</xdr:colOff>
      <xdr:row>4</xdr:row>
      <xdr:rowOff>304800</xdr:rowOff>
    </xdr:from>
    <xdr:to>
      <xdr:col>28</xdr:col>
      <xdr:colOff>533400</xdr:colOff>
      <xdr:row>6</xdr:row>
      <xdr:rowOff>161925</xdr:rowOff>
    </xdr:to>
    <xdr:sp>
      <xdr:nvSpPr>
        <xdr:cNvPr id="7" name="AutoShape 8"/>
        <xdr:cNvSpPr>
          <a:spLocks/>
        </xdr:cNvSpPr>
      </xdr:nvSpPr>
      <xdr:spPr>
        <a:xfrm>
          <a:off x="11982450" y="1457325"/>
          <a:ext cx="5114925" cy="504825"/>
        </a:xfrm>
        <a:prstGeom prst="wedgeRectCallout">
          <a:avLst>
            <a:gd name="adj1" fmla="val -50694"/>
            <a:gd name="adj2" fmla="val 461319"/>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経営事項審査結果通知書のうち、その他の審査項目（社会性等）に係る「評点（Ｗ）」の点数を入れる。</a:t>
          </a:r>
        </a:p>
      </xdr:txBody>
    </xdr:sp>
    <xdr:clientData/>
  </xdr:twoCellAnchor>
  <xdr:twoCellAnchor>
    <xdr:from>
      <xdr:col>23</xdr:col>
      <xdr:colOff>657225</xdr:colOff>
      <xdr:row>7</xdr:row>
      <xdr:rowOff>257175</xdr:rowOff>
    </xdr:from>
    <xdr:to>
      <xdr:col>28</xdr:col>
      <xdr:colOff>676275</xdr:colOff>
      <xdr:row>10</xdr:row>
      <xdr:rowOff>9525</xdr:rowOff>
    </xdr:to>
    <xdr:sp>
      <xdr:nvSpPr>
        <xdr:cNvPr id="8" name="AutoShape 9"/>
        <xdr:cNvSpPr>
          <a:spLocks/>
        </xdr:cNvSpPr>
      </xdr:nvSpPr>
      <xdr:spPr>
        <a:xfrm>
          <a:off x="13573125" y="2381250"/>
          <a:ext cx="3667125" cy="628650"/>
        </a:xfrm>
        <a:prstGeom prst="wedgeRectCallout">
          <a:avLst>
            <a:gd name="adj1" fmla="val -57740"/>
            <a:gd name="adj2" fmla="val 20606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経営事項審査結果通知書のうち、ＪＶを組もうとする業種に係る「総合評点（Ｐ）」の点数を入れる。</a:t>
          </a:r>
        </a:p>
      </xdr:txBody>
    </xdr:sp>
    <xdr:clientData/>
  </xdr:twoCellAnchor>
  <xdr:twoCellAnchor>
    <xdr:from>
      <xdr:col>2</xdr:col>
      <xdr:colOff>38100</xdr:colOff>
      <xdr:row>43</xdr:row>
      <xdr:rowOff>9525</xdr:rowOff>
    </xdr:from>
    <xdr:to>
      <xdr:col>8</xdr:col>
      <xdr:colOff>571500</xdr:colOff>
      <xdr:row>47</xdr:row>
      <xdr:rowOff>152400</xdr:rowOff>
    </xdr:to>
    <xdr:sp>
      <xdr:nvSpPr>
        <xdr:cNvPr id="9" name="AutoShape 10"/>
        <xdr:cNvSpPr>
          <a:spLocks/>
        </xdr:cNvSpPr>
      </xdr:nvSpPr>
      <xdr:spPr>
        <a:xfrm>
          <a:off x="1152525" y="10868025"/>
          <a:ext cx="4105275" cy="885825"/>
        </a:xfrm>
        <a:prstGeom prst="wedgeRectCallout">
          <a:avLst>
            <a:gd name="adj1" fmla="val 62754"/>
            <a:gd name="adj2" fmla="val -7012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R1</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の３年の間に、県の工事で成績がついたもので、ＪＶを組もうとする業種の成績点があれば入力する。（成績が２件以上ある場合には平均した点を入力する。）</a:t>
          </a:r>
        </a:p>
      </xdr:txBody>
    </xdr:sp>
    <xdr:clientData/>
  </xdr:twoCellAnchor>
  <xdr:twoCellAnchor>
    <xdr:from>
      <xdr:col>13</xdr:col>
      <xdr:colOff>533400</xdr:colOff>
      <xdr:row>44</xdr:row>
      <xdr:rowOff>142875</xdr:rowOff>
    </xdr:from>
    <xdr:to>
      <xdr:col>21</xdr:col>
      <xdr:colOff>333375</xdr:colOff>
      <xdr:row>48</xdr:row>
      <xdr:rowOff>38100</xdr:rowOff>
    </xdr:to>
    <xdr:sp>
      <xdr:nvSpPr>
        <xdr:cNvPr id="10" name="AutoShape 11"/>
        <xdr:cNvSpPr>
          <a:spLocks/>
        </xdr:cNvSpPr>
      </xdr:nvSpPr>
      <xdr:spPr>
        <a:xfrm>
          <a:off x="8401050" y="11172825"/>
          <a:ext cx="3695700" cy="647700"/>
        </a:xfrm>
        <a:prstGeom prst="wedgeRectCallout">
          <a:avLst>
            <a:gd name="adj1" fmla="val -55550"/>
            <a:gd name="adj2" fmla="val -1244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R2</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の２年の間に、指名停止の措置がなされたものがあれば、それを月単位に切り上げて入力する。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9</xdr:col>
      <xdr:colOff>419100</xdr:colOff>
      <xdr:row>49</xdr:row>
      <xdr:rowOff>47625</xdr:rowOff>
    </xdr:from>
    <xdr:to>
      <xdr:col>17</xdr:col>
      <xdr:colOff>95250</xdr:colOff>
      <xdr:row>55</xdr:row>
      <xdr:rowOff>171450</xdr:rowOff>
    </xdr:to>
    <xdr:sp>
      <xdr:nvSpPr>
        <xdr:cNvPr id="11" name="AutoShape 12"/>
        <xdr:cNvSpPr>
          <a:spLocks/>
        </xdr:cNvSpPr>
      </xdr:nvSpPr>
      <xdr:spPr>
        <a:xfrm>
          <a:off x="5876925" y="12011025"/>
          <a:ext cx="4552950" cy="1162050"/>
        </a:xfrm>
        <a:prstGeom prst="cloudCallout">
          <a:avLst>
            <a:gd name="adj1" fmla="val -15365"/>
            <a:gd name="adj2" fmla="val -91666"/>
          </a:avLst>
        </a:prstGeom>
        <a:solidFill>
          <a:srgbClr val="CC99FF"/>
        </a:solidFill>
        <a:ln w="9525" cmpd="sng">
          <a:solidFill>
            <a:srgbClr val="800080"/>
          </a:solidFill>
          <a:prstDash val="sysDash"/>
          <a:headEnd type="none"/>
          <a:tailEnd type="none"/>
        </a:ln>
      </xdr:spPr>
      <xdr:txBody>
        <a:bodyPr vertOverflow="clip" wrap="square" lIns="45720" tIns="18288" rIns="0" bIns="0"/>
        <a:p>
          <a:pPr algn="l">
            <a:defRPr/>
          </a:pPr>
          <a:r>
            <a:rPr lang="en-US" cap="none" sz="1300" b="1" i="0" u="none" baseline="0">
              <a:solidFill>
                <a:srgbClr val="800000"/>
              </a:solidFill>
            </a:rPr>
            <a:t>「工事成績」と「指名停止」については忘れやすいので</a:t>
          </a:r>
          <a:r>
            <a:rPr lang="en-US" cap="none" sz="1300" b="1" i="0" u="none" baseline="0">
              <a:solidFill>
                <a:srgbClr val="800000"/>
              </a:solidFill>
            </a:rPr>
            <a:t>
</a:t>
          </a:r>
          <a:r>
            <a:rPr lang="en-US" cap="none" sz="1300" b="1" i="0" u="none" baseline="0">
              <a:solidFill>
                <a:srgbClr val="800000"/>
              </a:solidFill>
            </a:rPr>
            <a:t>注意！</a:t>
          </a:r>
          <a:r>
            <a:rPr lang="en-US" cap="none" sz="1100" b="0" i="0" u="none" baseline="0">
              <a:solidFill>
                <a:srgbClr val="000000"/>
              </a:solidFill>
              <a:latin typeface="ＭＳ 明朝"/>
              <a:ea typeface="ＭＳ 明朝"/>
              <a:cs typeface="ＭＳ 明朝"/>
            </a:rPr>
            <a:t>
</a:t>
          </a:r>
        </a:p>
      </xdr:txBody>
    </xdr:sp>
    <xdr:clientData/>
  </xdr:twoCellAnchor>
  <xdr:twoCellAnchor>
    <xdr:from>
      <xdr:col>28</xdr:col>
      <xdr:colOff>466725</xdr:colOff>
      <xdr:row>18</xdr:row>
      <xdr:rowOff>85725</xdr:rowOff>
    </xdr:from>
    <xdr:to>
      <xdr:col>36</xdr:col>
      <xdr:colOff>247650</xdr:colOff>
      <xdr:row>20</xdr:row>
      <xdr:rowOff>85725</xdr:rowOff>
    </xdr:to>
    <xdr:sp>
      <xdr:nvSpPr>
        <xdr:cNvPr id="12" name="AutoShape 13"/>
        <xdr:cNvSpPr>
          <a:spLocks/>
        </xdr:cNvSpPr>
      </xdr:nvSpPr>
      <xdr:spPr>
        <a:xfrm>
          <a:off x="17030700" y="5600700"/>
          <a:ext cx="5686425" cy="628650"/>
        </a:xfrm>
        <a:prstGeom prst="wedgeRectCallout">
          <a:avLst>
            <a:gd name="adj1" fmla="val -73865"/>
            <a:gd name="adj2" fmla="val -13787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過去３年間の対象工事成績が３件以上で平均点が８０点以上かつ個々の成績が７５点以上の場合、１５点を入力する。　（土木工事のみが対象）</a:t>
          </a:r>
        </a:p>
      </xdr:txBody>
    </xdr:sp>
    <xdr:clientData/>
  </xdr:twoCellAnchor>
  <xdr:twoCellAnchor>
    <xdr:from>
      <xdr:col>25</xdr:col>
      <xdr:colOff>533400</xdr:colOff>
      <xdr:row>22</xdr:row>
      <xdr:rowOff>114300</xdr:rowOff>
    </xdr:from>
    <xdr:to>
      <xdr:col>33</xdr:col>
      <xdr:colOff>276225</xdr:colOff>
      <xdr:row>24</xdr:row>
      <xdr:rowOff>161925</xdr:rowOff>
    </xdr:to>
    <xdr:sp>
      <xdr:nvSpPr>
        <xdr:cNvPr id="13" name="AutoShape 14"/>
        <xdr:cNvSpPr>
          <a:spLocks/>
        </xdr:cNvSpPr>
      </xdr:nvSpPr>
      <xdr:spPr>
        <a:xfrm>
          <a:off x="14954250" y="6686550"/>
          <a:ext cx="5505450" cy="676275"/>
        </a:xfrm>
        <a:prstGeom prst="wedgeRectCallout">
          <a:avLst>
            <a:gd name="adj1" fmla="val -50925"/>
            <a:gd name="adj2" fmla="val -29192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土木・舗装のＡランク５名のうち３名、土木のＢランク２名のうち１名が、実績が必要になるため、技術者要件の認定で実績の確認を受けた人数を記入</a:t>
          </a:r>
        </a:p>
      </xdr:txBody>
    </xdr:sp>
    <xdr:clientData/>
  </xdr:twoCellAnchor>
  <xdr:twoCellAnchor>
    <xdr:from>
      <xdr:col>24</xdr:col>
      <xdr:colOff>142875</xdr:colOff>
      <xdr:row>25</xdr:row>
      <xdr:rowOff>266700</xdr:rowOff>
    </xdr:from>
    <xdr:to>
      <xdr:col>25</xdr:col>
      <xdr:colOff>742950</xdr:colOff>
      <xdr:row>32</xdr:row>
      <xdr:rowOff>28575</xdr:rowOff>
    </xdr:to>
    <xdr:sp>
      <xdr:nvSpPr>
        <xdr:cNvPr id="14" name="AutoShape 15"/>
        <xdr:cNvSpPr>
          <a:spLocks/>
        </xdr:cNvSpPr>
      </xdr:nvSpPr>
      <xdr:spPr>
        <a:xfrm>
          <a:off x="13811250" y="7781925"/>
          <a:ext cx="1352550" cy="1114425"/>
        </a:xfrm>
        <a:prstGeom prst="wedgeRectCallout">
          <a:avLst>
            <a:gd name="adj1" fmla="val -28004"/>
            <a:gd name="adj2" fmla="val -2888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技術者要件の認定を受けた１級技術者の人数を記入</a:t>
          </a:r>
        </a:p>
      </xdr:txBody>
    </xdr:sp>
    <xdr:clientData/>
  </xdr:twoCellAnchor>
  <xdr:twoCellAnchor>
    <xdr:from>
      <xdr:col>4</xdr:col>
      <xdr:colOff>85725</xdr:colOff>
      <xdr:row>31</xdr:row>
      <xdr:rowOff>104775</xdr:rowOff>
    </xdr:from>
    <xdr:to>
      <xdr:col>7</xdr:col>
      <xdr:colOff>371475</xdr:colOff>
      <xdr:row>35</xdr:row>
      <xdr:rowOff>142875</xdr:rowOff>
    </xdr:to>
    <xdr:sp>
      <xdr:nvSpPr>
        <xdr:cNvPr id="15" name="AutoShape 16"/>
        <xdr:cNvSpPr>
          <a:spLocks/>
        </xdr:cNvSpPr>
      </xdr:nvSpPr>
      <xdr:spPr>
        <a:xfrm>
          <a:off x="2505075" y="8801100"/>
          <a:ext cx="2028825" cy="638175"/>
        </a:xfrm>
        <a:prstGeom prst="wedgeRectCallout">
          <a:avLst>
            <a:gd name="adj1" fmla="val 114671"/>
            <a:gd name="adj2" fmla="val -9144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ＩＳＯ１４００１認証取得者は３点を加算入力する。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638175</xdr:colOff>
      <xdr:row>25</xdr:row>
      <xdr:rowOff>28575</xdr:rowOff>
    </xdr:from>
    <xdr:to>
      <xdr:col>18</xdr:col>
      <xdr:colOff>190500</xdr:colOff>
      <xdr:row>28</xdr:row>
      <xdr:rowOff>9525</xdr:rowOff>
    </xdr:to>
    <xdr:sp>
      <xdr:nvSpPr>
        <xdr:cNvPr id="16" name="AutoShape 17"/>
        <xdr:cNvSpPr>
          <a:spLocks/>
        </xdr:cNvSpPr>
      </xdr:nvSpPr>
      <xdr:spPr>
        <a:xfrm>
          <a:off x="9172575" y="7543800"/>
          <a:ext cx="1704975" cy="647700"/>
        </a:xfrm>
        <a:prstGeom prst="wedgeRectCallout">
          <a:avLst>
            <a:gd name="adj1" fmla="val -96875"/>
            <a:gd name="adj2" fmla="val 9230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ＩＳＯ９０００ｓ認証取得者は３点を加算入力する。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504825</xdr:colOff>
      <xdr:row>3</xdr:row>
      <xdr:rowOff>257175</xdr:rowOff>
    </xdr:from>
    <xdr:to>
      <xdr:col>17</xdr:col>
      <xdr:colOff>38100</xdr:colOff>
      <xdr:row>9</xdr:row>
      <xdr:rowOff>304800</xdr:rowOff>
    </xdr:to>
    <xdr:sp>
      <xdr:nvSpPr>
        <xdr:cNvPr id="17" name="AutoShape 18"/>
        <xdr:cNvSpPr>
          <a:spLocks/>
        </xdr:cNvSpPr>
      </xdr:nvSpPr>
      <xdr:spPr>
        <a:xfrm>
          <a:off x="9039225" y="1085850"/>
          <a:ext cx="1333500" cy="1905000"/>
        </a:xfrm>
        <a:prstGeom prst="wedgeRectCallout">
          <a:avLst>
            <a:gd name="adj1" fmla="val 17254"/>
            <a:gd name="adj2" fmla="val 1040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経営事項審査結果通知書のうち、ＪＶを組もうとする業種の元請完成工事高（２年平均又は３年平均の数字）をそのまま入れる。</a:t>
          </a:r>
        </a:p>
      </xdr:txBody>
    </xdr:sp>
    <xdr:clientData/>
  </xdr:twoCellAnchor>
  <xdr:twoCellAnchor>
    <xdr:from>
      <xdr:col>2</xdr:col>
      <xdr:colOff>285750</xdr:colOff>
      <xdr:row>37</xdr:row>
      <xdr:rowOff>38100</xdr:rowOff>
    </xdr:from>
    <xdr:to>
      <xdr:col>7</xdr:col>
      <xdr:colOff>219075</xdr:colOff>
      <xdr:row>42</xdr:row>
      <xdr:rowOff>57150</xdr:rowOff>
    </xdr:to>
    <xdr:sp>
      <xdr:nvSpPr>
        <xdr:cNvPr id="18" name="AutoShape 16"/>
        <xdr:cNvSpPr>
          <a:spLocks/>
        </xdr:cNvSpPr>
      </xdr:nvSpPr>
      <xdr:spPr>
        <a:xfrm>
          <a:off x="1400175" y="9772650"/>
          <a:ext cx="2981325" cy="971550"/>
        </a:xfrm>
        <a:prstGeom prst="wedgeRectCallout">
          <a:avLst>
            <a:gd name="adj1" fmla="val 97814"/>
            <a:gd name="adj2" fmla="val -761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Ｓｔｅｐ１の認証取得者は２点を加算入力する（ただしＩＳＯ１４００１との重複認証者は入力しない）。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twoCellAnchor>
    <xdr:from>
      <xdr:col>16</xdr:col>
      <xdr:colOff>9525</xdr:colOff>
      <xdr:row>32</xdr:row>
      <xdr:rowOff>142875</xdr:rowOff>
    </xdr:from>
    <xdr:to>
      <xdr:col>23</xdr:col>
      <xdr:colOff>85725</xdr:colOff>
      <xdr:row>38</xdr:row>
      <xdr:rowOff>38100</xdr:rowOff>
    </xdr:to>
    <xdr:sp>
      <xdr:nvSpPr>
        <xdr:cNvPr id="19" name="AutoShape 16"/>
        <xdr:cNvSpPr>
          <a:spLocks/>
        </xdr:cNvSpPr>
      </xdr:nvSpPr>
      <xdr:spPr>
        <a:xfrm>
          <a:off x="10010775" y="9010650"/>
          <a:ext cx="2990850" cy="981075"/>
        </a:xfrm>
        <a:prstGeom prst="wedgeRectCallout">
          <a:avLst>
            <a:gd name="adj1" fmla="val -111222"/>
            <a:gd name="adj2" fmla="val 161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Ｓｔｅｐ２の認証取得者は５点を加算入力する（ただしＩＳＯ１４００１との重複認証者は入力しない）。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54"/>
  <sheetViews>
    <sheetView view="pageBreakPreview" zoomScale="70" zoomScaleNormal="75" zoomScaleSheetLayoutView="70" zoomScalePageLayoutView="0" workbookViewId="0" topLeftCell="A1">
      <selection activeCell="AE31" sqref="AE31"/>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7.09765625" style="0" customWidth="1"/>
    <col min="11" max="11" width="5.3984375" style="0" customWidth="1"/>
    <col min="12" max="12" width="5.69921875" style="0" customWidth="1"/>
    <col min="13" max="13" width="7.09765625" style="0" customWidth="1"/>
    <col min="14" max="14" width="7" style="0" customWidth="1"/>
    <col min="16" max="16" width="6.59765625" style="0" customWidth="1"/>
    <col min="17" max="17" width="3.5" style="0" customWidth="1"/>
    <col min="18" max="18" width="3.69921875" style="0" customWidth="1"/>
    <col min="19" max="19" width="3.8984375" style="0" customWidth="1"/>
    <col min="20" max="20" width="3.3984375" style="0" customWidth="1"/>
    <col min="21" max="21" width="4" style="0" customWidth="1"/>
    <col min="22" max="22" width="4.19921875" style="0" customWidth="1"/>
    <col min="23" max="25" width="7.8984375" style="0" customWidth="1"/>
    <col min="26" max="26" width="8.69921875" style="0" customWidth="1"/>
    <col min="27" max="27" width="5" style="0" customWidth="1"/>
    <col min="29" max="35" width="7.59765625" style="0" customWidth="1"/>
  </cols>
  <sheetData>
    <row r="2" spans="2:3" ht="25.5" customHeight="1">
      <c r="B2" s="56"/>
      <c r="C2" s="57" t="s">
        <v>49</v>
      </c>
    </row>
    <row r="3" spans="2:3" ht="25.5" customHeight="1">
      <c r="B3" s="58"/>
      <c r="C3" s="59" t="s">
        <v>50</v>
      </c>
    </row>
    <row r="4" spans="2:3" ht="25.5" customHeight="1">
      <c r="B4" s="58"/>
      <c r="C4" s="60"/>
    </row>
    <row r="5" spans="2:3" ht="25.5" customHeight="1">
      <c r="B5" s="58"/>
      <c r="C5" s="59"/>
    </row>
    <row r="6" spans="2:3" ht="25.5" customHeight="1">
      <c r="B6" s="58"/>
      <c r="C6" s="60"/>
    </row>
    <row r="7" spans="2:3" ht="25.5" customHeight="1">
      <c r="B7" s="58"/>
      <c r="C7" s="60"/>
    </row>
    <row r="8" ht="25.5" customHeight="1"/>
    <row r="9" spans="23:27" ht="18.75" customHeight="1">
      <c r="W9" s="262"/>
      <c r="X9" s="262"/>
      <c r="Y9" s="262"/>
      <c r="Z9" s="262"/>
      <c r="AA9" s="262"/>
    </row>
    <row r="10" ht="24.75" customHeight="1">
      <c r="C10" s="7" t="s">
        <v>51</v>
      </c>
    </row>
    <row r="11" ht="24.75" customHeight="1"/>
    <row r="12" spans="2:29" ht="24.75" customHeight="1">
      <c r="B12" s="235" t="s">
        <v>52</v>
      </c>
      <c r="C12" s="236" t="s">
        <v>87</v>
      </c>
      <c r="D12" s="196" t="s">
        <v>53</v>
      </c>
      <c r="E12" s="197"/>
      <c r="F12" s="197"/>
      <c r="G12" s="192" t="s">
        <v>54</v>
      </c>
      <c r="H12" s="252" t="s">
        <v>55</v>
      </c>
      <c r="I12" s="253"/>
      <c r="J12" s="253"/>
      <c r="K12" s="252" t="s">
        <v>56</v>
      </c>
      <c r="L12" s="253"/>
      <c r="M12" s="235" t="s">
        <v>57</v>
      </c>
      <c r="N12" s="235" t="s">
        <v>94</v>
      </c>
      <c r="O12" s="267" t="s">
        <v>58</v>
      </c>
      <c r="P12" s="259" t="s">
        <v>186</v>
      </c>
      <c r="Q12" s="260"/>
      <c r="R12" s="260"/>
      <c r="S12" s="260"/>
      <c r="T12" s="260"/>
      <c r="U12" s="261"/>
      <c r="V12" s="256" t="s">
        <v>59</v>
      </c>
      <c r="W12" s="257" t="s">
        <v>60</v>
      </c>
      <c r="X12" s="240" t="s">
        <v>33</v>
      </c>
      <c r="Y12" s="263" t="s">
        <v>46</v>
      </c>
      <c r="Z12" s="264"/>
      <c r="AA12" s="265" t="s">
        <v>84</v>
      </c>
      <c r="AB12" s="268" t="s">
        <v>61</v>
      </c>
      <c r="AC12" s="238" t="s">
        <v>32</v>
      </c>
    </row>
    <row r="13" spans="2:36" ht="24.75" customHeight="1">
      <c r="B13" s="235"/>
      <c r="C13" s="237"/>
      <c r="D13" s="199"/>
      <c r="E13" s="200"/>
      <c r="F13" s="200"/>
      <c r="G13" s="192"/>
      <c r="H13" s="252" t="s">
        <v>62</v>
      </c>
      <c r="I13" s="253"/>
      <c r="J13" s="253"/>
      <c r="K13" s="254" t="s">
        <v>63</v>
      </c>
      <c r="L13" s="255"/>
      <c r="M13" s="235"/>
      <c r="N13" s="235"/>
      <c r="O13" s="267"/>
      <c r="P13" s="97" t="s">
        <v>187</v>
      </c>
      <c r="Q13" s="13" t="s">
        <v>98</v>
      </c>
      <c r="R13" s="97" t="s">
        <v>188</v>
      </c>
      <c r="S13" s="13" t="s">
        <v>189</v>
      </c>
      <c r="T13" s="13" t="s">
        <v>190</v>
      </c>
      <c r="U13" s="12" t="s">
        <v>64</v>
      </c>
      <c r="V13" s="256"/>
      <c r="W13" s="258"/>
      <c r="X13" s="246"/>
      <c r="Y13" s="50" t="s">
        <v>47</v>
      </c>
      <c r="Z13" s="51" t="s">
        <v>48</v>
      </c>
      <c r="AA13" s="266"/>
      <c r="AB13" s="269"/>
      <c r="AC13" s="120"/>
      <c r="AD13" s="32" t="s">
        <v>85</v>
      </c>
      <c r="AE13" s="32" t="s">
        <v>86</v>
      </c>
      <c r="AF13" s="32" t="s">
        <v>202</v>
      </c>
      <c r="AG13" s="32" t="s">
        <v>203</v>
      </c>
      <c r="AH13" s="32" t="s">
        <v>3</v>
      </c>
      <c r="AI13" s="32" t="s">
        <v>4</v>
      </c>
      <c r="AJ13" s="32" t="s">
        <v>5</v>
      </c>
    </row>
    <row r="14" spans="2:36" ht="24.75" customHeight="1">
      <c r="B14" s="238"/>
      <c r="C14" s="238"/>
      <c r="D14" s="240"/>
      <c r="E14" s="241"/>
      <c r="F14" s="242"/>
      <c r="G14" s="249"/>
      <c r="H14" s="229"/>
      <c r="I14" s="230"/>
      <c r="J14" s="230"/>
      <c r="K14" s="214"/>
      <c r="L14" s="231"/>
      <c r="M14" s="124"/>
      <c r="N14" s="124"/>
      <c r="O14" s="124"/>
      <c r="P14" s="124"/>
      <c r="Q14" s="124"/>
      <c r="R14" s="124"/>
      <c r="S14" s="124"/>
      <c r="T14" s="124"/>
      <c r="U14" s="124"/>
      <c r="V14" s="124"/>
      <c r="W14" s="122"/>
      <c r="X14" s="214"/>
      <c r="Y14" s="214"/>
      <c r="Z14" s="214"/>
      <c r="AA14" s="214"/>
      <c r="AB14" s="212" t="s">
        <v>65</v>
      </c>
      <c r="AC14" s="218">
        <v>0</v>
      </c>
      <c r="AD14" s="33"/>
      <c r="AE14" s="33"/>
      <c r="AF14" s="33"/>
      <c r="AG14" s="33"/>
      <c r="AH14" s="33"/>
      <c r="AI14" s="33"/>
      <c r="AJ14" s="33"/>
    </row>
    <row r="15" spans="2:36" ht="24.75" customHeight="1">
      <c r="B15" s="239"/>
      <c r="C15" s="239"/>
      <c r="D15" s="243"/>
      <c r="E15" s="244"/>
      <c r="F15" s="245"/>
      <c r="G15" s="250"/>
      <c r="H15" s="199"/>
      <c r="I15" s="200"/>
      <c r="J15" s="200"/>
      <c r="K15" s="215"/>
      <c r="L15" s="232"/>
      <c r="M15" s="233"/>
      <c r="N15" s="233"/>
      <c r="O15" s="233"/>
      <c r="P15" s="233"/>
      <c r="Q15" s="125"/>
      <c r="R15" s="125"/>
      <c r="S15" s="125"/>
      <c r="T15" s="233"/>
      <c r="U15" s="233"/>
      <c r="V15" s="233"/>
      <c r="W15" s="234"/>
      <c r="X15" s="215"/>
      <c r="Y15" s="215"/>
      <c r="Z15" s="215"/>
      <c r="AA15" s="215"/>
      <c r="AB15" s="213"/>
      <c r="AC15" s="219"/>
      <c r="AD15" s="61">
        <v>0</v>
      </c>
      <c r="AE15" s="35">
        <v>0</v>
      </c>
      <c r="AF15" s="35">
        <v>0</v>
      </c>
      <c r="AG15" s="35">
        <v>0</v>
      </c>
      <c r="AH15" s="35">
        <v>0</v>
      </c>
      <c r="AI15" s="35">
        <v>0</v>
      </c>
      <c r="AJ15" s="35">
        <v>0</v>
      </c>
    </row>
    <row r="16" spans="2:36" ht="24.75" customHeight="1">
      <c r="B16" s="239"/>
      <c r="C16" s="239"/>
      <c r="D16" s="243"/>
      <c r="E16" s="244"/>
      <c r="F16" s="245"/>
      <c r="G16" s="250"/>
      <c r="H16" s="229"/>
      <c r="I16" s="230"/>
      <c r="J16" s="230"/>
      <c r="K16" s="214"/>
      <c r="L16" s="231"/>
      <c r="M16" s="124"/>
      <c r="N16" s="124"/>
      <c r="O16" s="124"/>
      <c r="P16" s="124"/>
      <c r="Q16" s="95"/>
      <c r="R16" s="95"/>
      <c r="S16" s="95"/>
      <c r="T16" s="124"/>
      <c r="U16" s="124"/>
      <c r="V16" s="124"/>
      <c r="W16" s="234"/>
      <c r="X16" s="214"/>
      <c r="Y16" s="214"/>
      <c r="Z16" s="214"/>
      <c r="AA16" s="214"/>
      <c r="AB16" s="212" t="s">
        <v>65</v>
      </c>
      <c r="AC16" s="218">
        <v>0</v>
      </c>
      <c r="AD16" s="61"/>
      <c r="AE16" s="36"/>
      <c r="AF16" s="36"/>
      <c r="AG16" s="36"/>
      <c r="AH16" s="36"/>
      <c r="AI16" s="36"/>
      <c r="AJ16" s="36"/>
    </row>
    <row r="17" spans="2:36" ht="24.75" customHeight="1">
      <c r="B17" s="239"/>
      <c r="C17" s="239"/>
      <c r="D17" s="243"/>
      <c r="E17" s="244"/>
      <c r="F17" s="245"/>
      <c r="G17" s="250"/>
      <c r="H17" s="199"/>
      <c r="I17" s="200"/>
      <c r="J17" s="200"/>
      <c r="K17" s="215"/>
      <c r="L17" s="232"/>
      <c r="M17" s="233"/>
      <c r="N17" s="233"/>
      <c r="O17" s="233"/>
      <c r="P17" s="233"/>
      <c r="Q17" s="96"/>
      <c r="R17" s="96"/>
      <c r="S17" s="96"/>
      <c r="T17" s="233"/>
      <c r="U17" s="233"/>
      <c r="V17" s="233"/>
      <c r="W17" s="234"/>
      <c r="X17" s="215"/>
      <c r="Y17" s="215"/>
      <c r="Z17" s="215"/>
      <c r="AA17" s="215"/>
      <c r="AB17" s="213"/>
      <c r="AC17" s="219"/>
      <c r="AD17" s="61">
        <v>0</v>
      </c>
      <c r="AE17" s="35">
        <v>0</v>
      </c>
      <c r="AF17" s="35">
        <v>0</v>
      </c>
      <c r="AG17" s="35">
        <v>0</v>
      </c>
      <c r="AH17" s="35">
        <v>0</v>
      </c>
      <c r="AI17" s="35">
        <v>0</v>
      </c>
      <c r="AJ17" s="35">
        <v>0</v>
      </c>
    </row>
    <row r="18" spans="2:36" ht="24.75" customHeight="1">
      <c r="B18" s="239"/>
      <c r="C18" s="239"/>
      <c r="D18" s="243"/>
      <c r="E18" s="244"/>
      <c r="F18" s="245"/>
      <c r="G18" s="250"/>
      <c r="H18" s="220"/>
      <c r="I18" s="221"/>
      <c r="J18" s="222"/>
      <c r="K18" s="208"/>
      <c r="L18" s="226"/>
      <c r="M18" s="122"/>
      <c r="N18" s="122"/>
      <c r="O18" s="122"/>
      <c r="P18" s="122"/>
      <c r="Q18" s="122"/>
      <c r="R18" s="122"/>
      <c r="S18" s="122"/>
      <c r="T18" s="122"/>
      <c r="U18" s="122"/>
      <c r="V18" s="122"/>
      <c r="W18" s="234"/>
      <c r="X18" s="208"/>
      <c r="Y18" s="206"/>
      <c r="Z18" s="206"/>
      <c r="AA18" s="210"/>
      <c r="AB18" s="216"/>
      <c r="AC18" s="175"/>
      <c r="AD18" s="23"/>
      <c r="AE18" s="23"/>
      <c r="AF18" s="23"/>
      <c r="AG18" s="23"/>
      <c r="AH18" s="23"/>
      <c r="AI18" s="23"/>
      <c r="AJ18" s="23"/>
    </row>
    <row r="19" spans="2:36" ht="24.75" customHeight="1">
      <c r="B19" s="120"/>
      <c r="C19" s="120"/>
      <c r="D19" s="246"/>
      <c r="E19" s="247"/>
      <c r="F19" s="248"/>
      <c r="G19" s="251"/>
      <c r="H19" s="223"/>
      <c r="I19" s="224"/>
      <c r="J19" s="225"/>
      <c r="K19" s="209"/>
      <c r="L19" s="227"/>
      <c r="M19" s="228"/>
      <c r="N19" s="228"/>
      <c r="O19" s="228"/>
      <c r="P19" s="228"/>
      <c r="Q19" s="123"/>
      <c r="R19" s="123"/>
      <c r="S19" s="123"/>
      <c r="T19" s="228"/>
      <c r="U19" s="228"/>
      <c r="V19" s="228"/>
      <c r="W19" s="234"/>
      <c r="X19" s="209"/>
      <c r="Y19" s="125"/>
      <c r="Z19" s="125"/>
      <c r="AA19" s="211"/>
      <c r="AB19" s="217"/>
      <c r="AC19" s="195"/>
      <c r="AD19" s="62"/>
      <c r="AE19" s="25"/>
      <c r="AF19" s="25"/>
      <c r="AG19" s="25"/>
      <c r="AH19" s="25"/>
      <c r="AI19" s="25"/>
      <c r="AJ19" s="25"/>
    </row>
    <row r="20" spans="2:29" ht="24.75" customHeight="1">
      <c r="B20" s="196" t="s">
        <v>66</v>
      </c>
      <c r="C20" s="197"/>
      <c r="D20" s="197"/>
      <c r="E20" s="197"/>
      <c r="F20" s="197"/>
      <c r="G20" s="197"/>
      <c r="H20" s="197"/>
      <c r="I20" s="197"/>
      <c r="J20" s="198"/>
      <c r="K20" s="202">
        <v>0</v>
      </c>
      <c r="L20" s="203"/>
      <c r="M20" s="206">
        <v>0</v>
      </c>
      <c r="N20" s="206">
        <v>0</v>
      </c>
      <c r="O20" s="14">
        <v>0</v>
      </c>
      <c r="P20" s="185">
        <v>0</v>
      </c>
      <c r="Q20" s="14"/>
      <c r="R20" s="14"/>
      <c r="S20" s="14"/>
      <c r="T20" s="185">
        <v>0</v>
      </c>
      <c r="U20" s="185">
        <v>0</v>
      </c>
      <c r="V20" s="14">
        <v>0</v>
      </c>
      <c r="W20" s="234"/>
      <c r="X20" s="208"/>
      <c r="Y20" s="185">
        <f>SUM(Y14:Y19)</f>
        <v>0</v>
      </c>
      <c r="Z20" s="185">
        <f>SUM(Z14:Z19)</f>
        <v>0</v>
      </c>
      <c r="AA20" s="186"/>
      <c r="AB20" s="188"/>
      <c r="AC20" s="190"/>
    </row>
    <row r="21" spans="2:29" ht="24.75" customHeight="1">
      <c r="B21" s="199"/>
      <c r="C21" s="200"/>
      <c r="D21" s="200"/>
      <c r="E21" s="200"/>
      <c r="F21" s="200"/>
      <c r="G21" s="200"/>
      <c r="H21" s="200"/>
      <c r="I21" s="200"/>
      <c r="J21" s="201"/>
      <c r="K21" s="204"/>
      <c r="L21" s="205"/>
      <c r="M21" s="207"/>
      <c r="N21" s="207"/>
      <c r="O21" s="14">
        <v>0</v>
      </c>
      <c r="P21" s="185"/>
      <c r="Q21" s="14"/>
      <c r="R21" s="14"/>
      <c r="S21" s="14"/>
      <c r="T21" s="185"/>
      <c r="U21" s="185"/>
      <c r="V21" s="14">
        <v>0</v>
      </c>
      <c r="W21" s="228"/>
      <c r="X21" s="209"/>
      <c r="Y21" s="185"/>
      <c r="Z21" s="185"/>
      <c r="AA21" s="187"/>
      <c r="AB21" s="189"/>
      <c r="AC21" s="191"/>
    </row>
    <row r="22" spans="1:27" ht="9" customHeight="1" thickBot="1">
      <c r="A22" s="9"/>
      <c r="B22" s="3"/>
      <c r="C22" s="8"/>
      <c r="D22" s="8"/>
      <c r="E22" s="3"/>
      <c r="F22" s="3"/>
      <c r="G22" s="3"/>
      <c r="H22" s="3"/>
      <c r="I22" s="8"/>
      <c r="J22" s="8"/>
      <c r="K22" s="10"/>
      <c r="L22" s="10"/>
      <c r="M22" s="10"/>
      <c r="N22" s="10"/>
      <c r="O22" s="10"/>
      <c r="P22" s="10"/>
      <c r="Q22" s="11"/>
      <c r="R22" s="11"/>
      <c r="S22" s="11"/>
      <c r="T22" s="11"/>
      <c r="U22" s="11"/>
      <c r="V22" s="10"/>
      <c r="W22" s="10"/>
      <c r="X22" s="10"/>
      <c r="Y22" s="10"/>
      <c r="Z22" s="10"/>
      <c r="AA22" s="9"/>
    </row>
    <row r="23" spans="2:26" ht="24.75" customHeight="1">
      <c r="B23" s="192" t="s">
        <v>67</v>
      </c>
      <c r="C23" s="169" t="s">
        <v>68</v>
      </c>
      <c r="D23" s="193">
        <v>554</v>
      </c>
      <c r="E23" s="147" t="s">
        <v>69</v>
      </c>
      <c r="F23" s="179" t="e">
        <v>#DIV/0!</v>
      </c>
      <c r="G23" s="147" t="s">
        <v>70</v>
      </c>
      <c r="H23" s="179" t="e">
        <v>#DIV/0!</v>
      </c>
      <c r="I23" s="169" t="s">
        <v>71</v>
      </c>
      <c r="J23" s="181" t="e">
        <v>#DIV/0!</v>
      </c>
      <c r="K23" s="169" t="s">
        <v>72</v>
      </c>
      <c r="L23" s="183">
        <v>0</v>
      </c>
      <c r="M23" s="169" t="s">
        <v>73</v>
      </c>
      <c r="N23" s="171" t="e">
        <v>#N/A</v>
      </c>
      <c r="O23" s="169" t="s">
        <v>74</v>
      </c>
      <c r="P23" s="173">
        <v>0</v>
      </c>
      <c r="Q23" s="175"/>
      <c r="R23" s="175"/>
      <c r="S23" s="175"/>
      <c r="T23" s="175"/>
      <c r="U23" s="175"/>
      <c r="V23" s="177"/>
      <c r="W23" s="159" t="s">
        <v>33</v>
      </c>
      <c r="X23" s="37"/>
      <c r="Y23" s="37"/>
      <c r="Z23" s="37"/>
    </row>
    <row r="24" spans="2:26" ht="24.75" customHeight="1">
      <c r="B24" s="192"/>
      <c r="C24" s="170"/>
      <c r="D24" s="194"/>
      <c r="E24" s="147"/>
      <c r="F24" s="180"/>
      <c r="G24" s="147"/>
      <c r="H24" s="180"/>
      <c r="I24" s="170"/>
      <c r="J24" s="182"/>
      <c r="K24" s="170"/>
      <c r="L24" s="184"/>
      <c r="M24" s="170"/>
      <c r="N24" s="172"/>
      <c r="O24" s="170"/>
      <c r="P24" s="174"/>
      <c r="Q24" s="176"/>
      <c r="R24" s="176"/>
      <c r="S24" s="176"/>
      <c r="T24" s="176"/>
      <c r="U24" s="176"/>
      <c r="V24" s="178"/>
      <c r="W24" s="160"/>
      <c r="X24" s="37"/>
      <c r="Y24" s="37"/>
      <c r="Z24" s="37"/>
    </row>
    <row r="25" spans="2:26" ht="24.75" customHeight="1">
      <c r="B25" s="192"/>
      <c r="C25" s="161" t="s">
        <v>204</v>
      </c>
      <c r="D25" s="138">
        <v>193.9</v>
      </c>
      <c r="E25" s="163"/>
      <c r="F25" s="164"/>
      <c r="G25" s="164"/>
      <c r="H25" s="165"/>
      <c r="I25" s="161" t="s">
        <v>205</v>
      </c>
      <c r="J25" s="138"/>
      <c r="K25" s="136" t="s">
        <v>75</v>
      </c>
      <c r="L25" s="138">
        <v>0</v>
      </c>
      <c r="M25" s="161" t="s">
        <v>206</v>
      </c>
      <c r="N25" s="138"/>
      <c r="O25" s="136" t="s">
        <v>76</v>
      </c>
      <c r="P25" s="138">
        <v>0</v>
      </c>
      <c r="Q25" s="149" t="s">
        <v>77</v>
      </c>
      <c r="R25" s="150"/>
      <c r="S25" s="150"/>
      <c r="T25" s="151"/>
      <c r="U25" s="138"/>
      <c r="V25" s="155">
        <v>100</v>
      </c>
      <c r="W25" s="157"/>
      <c r="X25" s="38"/>
      <c r="Y25" s="38"/>
      <c r="Z25" s="38"/>
    </row>
    <row r="26" spans="2:26" ht="24.75" customHeight="1" thickBot="1">
      <c r="B26" s="192"/>
      <c r="C26" s="162"/>
      <c r="D26" s="139"/>
      <c r="E26" s="166"/>
      <c r="F26" s="167"/>
      <c r="G26" s="167"/>
      <c r="H26" s="168"/>
      <c r="I26" s="162"/>
      <c r="J26" s="139"/>
      <c r="K26" s="137"/>
      <c r="L26" s="139"/>
      <c r="M26" s="162"/>
      <c r="N26" s="139"/>
      <c r="O26" s="137"/>
      <c r="P26" s="139"/>
      <c r="Q26" s="152"/>
      <c r="R26" s="153"/>
      <c r="S26" s="153"/>
      <c r="T26" s="154"/>
      <c r="U26" s="139"/>
      <c r="V26" s="156"/>
      <c r="W26" s="158"/>
      <c r="X26" s="38"/>
      <c r="Y26" s="38"/>
      <c r="Z26" s="38"/>
    </row>
    <row r="28" spans="4:26" ht="13.5" customHeight="1">
      <c r="D28" s="147">
        <v>0</v>
      </c>
      <c r="E28" s="63"/>
      <c r="F28" s="148" t="s">
        <v>33</v>
      </c>
      <c r="G28" s="148"/>
      <c r="H28" s="63"/>
      <c r="I28" s="116" t="s">
        <v>194</v>
      </c>
      <c r="J28" s="116"/>
      <c r="K28" s="147" t="s">
        <v>31</v>
      </c>
      <c r="L28" s="63"/>
      <c r="M28" s="116" t="s">
        <v>195</v>
      </c>
      <c r="N28" s="116"/>
      <c r="O28" s="147" t="s">
        <v>31</v>
      </c>
      <c r="P28" s="64"/>
      <c r="Q28" s="44"/>
      <c r="U28" s="141" t="s">
        <v>32</v>
      </c>
      <c r="V28" s="22"/>
      <c r="W28" s="141" t="s">
        <v>78</v>
      </c>
      <c r="X28" s="39"/>
      <c r="Y28" s="39"/>
      <c r="Z28" s="39"/>
    </row>
    <row r="29" spans="4:26" ht="13.5">
      <c r="D29" s="147"/>
      <c r="E29" s="63"/>
      <c r="F29" s="148"/>
      <c r="G29" s="148"/>
      <c r="H29" s="63"/>
      <c r="I29" s="116"/>
      <c r="J29" s="116"/>
      <c r="K29" s="147"/>
      <c r="L29" s="63"/>
      <c r="M29" s="116"/>
      <c r="N29" s="116"/>
      <c r="O29" s="147"/>
      <c r="P29" s="64"/>
      <c r="Q29" s="44"/>
      <c r="U29" s="141"/>
      <c r="V29" s="22"/>
      <c r="W29" s="141"/>
      <c r="X29" s="39"/>
      <c r="Y29" s="39"/>
      <c r="Z29" s="39"/>
    </row>
    <row r="30" spans="4:26" ht="13.5" customHeight="1">
      <c r="D30" s="147"/>
      <c r="E30" s="63"/>
      <c r="F30" s="142"/>
      <c r="G30" s="142"/>
      <c r="H30" s="63"/>
      <c r="I30" s="19" t="s">
        <v>41</v>
      </c>
      <c r="J30" s="65"/>
      <c r="K30" s="143">
        <v>0</v>
      </c>
      <c r="L30" s="63"/>
      <c r="M30" s="19" t="s">
        <v>41</v>
      </c>
      <c r="N30" s="66"/>
      <c r="O30" s="143">
        <v>0</v>
      </c>
      <c r="P30" s="64"/>
      <c r="Q30" s="67"/>
      <c r="U30" s="145"/>
      <c r="W30" s="146" t="s">
        <v>65</v>
      </c>
      <c r="X30" s="40"/>
      <c r="Y30" s="40"/>
      <c r="Z30" s="40"/>
    </row>
    <row r="31" spans="4:26" ht="13.5" customHeight="1">
      <c r="D31" s="147"/>
      <c r="E31" s="63"/>
      <c r="F31" s="142"/>
      <c r="G31" s="142"/>
      <c r="H31" s="63"/>
      <c r="I31" s="26" t="s">
        <v>42</v>
      </c>
      <c r="J31" s="112"/>
      <c r="K31" s="144"/>
      <c r="L31" s="63"/>
      <c r="M31" s="26" t="s">
        <v>42</v>
      </c>
      <c r="N31" s="68"/>
      <c r="O31" s="144"/>
      <c r="P31" s="64"/>
      <c r="Q31" s="67"/>
      <c r="U31" s="145"/>
      <c r="W31" s="145"/>
      <c r="X31" s="41"/>
      <c r="Y31" s="41"/>
      <c r="Z31" s="41"/>
    </row>
    <row r="32" spans="4:26" ht="13.5" customHeight="1">
      <c r="D32" s="62"/>
      <c r="E32" s="63"/>
      <c r="F32" s="45"/>
      <c r="G32" s="45"/>
      <c r="H32" s="63"/>
      <c r="I32" s="29" t="s">
        <v>43</v>
      </c>
      <c r="J32" s="48">
        <v>0</v>
      </c>
      <c r="K32" s="120"/>
      <c r="L32" s="63"/>
      <c r="M32" s="29" t="s">
        <v>43</v>
      </c>
      <c r="N32" s="48">
        <v>0</v>
      </c>
      <c r="O32" s="120"/>
      <c r="P32" s="64"/>
      <c r="Q32" s="67"/>
      <c r="U32" s="41"/>
      <c r="W32" s="41"/>
      <c r="X32" s="41"/>
      <c r="Y32" s="41"/>
      <c r="Z32" s="41"/>
    </row>
    <row r="34" spans="9:17" ht="9.75" customHeight="1">
      <c r="I34" s="116" t="s">
        <v>193</v>
      </c>
      <c r="J34" s="116"/>
      <c r="K34" s="117" t="s">
        <v>31</v>
      </c>
      <c r="M34" s="116" t="s">
        <v>192</v>
      </c>
      <c r="N34" s="116"/>
      <c r="O34" s="117" t="s">
        <v>31</v>
      </c>
      <c r="Q34" s="135"/>
    </row>
    <row r="35" spans="9:17" ht="9.75" customHeight="1">
      <c r="I35" s="116"/>
      <c r="J35" s="116"/>
      <c r="K35" s="117"/>
      <c r="M35" s="116"/>
      <c r="N35" s="116"/>
      <c r="O35" s="117"/>
      <c r="Q35" s="135"/>
    </row>
    <row r="36" spans="9:17" ht="17.25" customHeight="1">
      <c r="I36" s="19" t="s">
        <v>41</v>
      </c>
      <c r="J36" s="113"/>
      <c r="K36" s="118">
        <v>0</v>
      </c>
      <c r="M36" s="19" t="s">
        <v>41</v>
      </c>
      <c r="N36" s="113"/>
      <c r="O36" s="118">
        <v>0</v>
      </c>
      <c r="Q36" s="140"/>
    </row>
    <row r="37" spans="9:17" ht="17.25" customHeight="1">
      <c r="I37" s="26" t="s">
        <v>42</v>
      </c>
      <c r="J37" s="112"/>
      <c r="K37" s="119"/>
      <c r="M37" s="26" t="s">
        <v>42</v>
      </c>
      <c r="N37" s="112"/>
      <c r="O37" s="119"/>
      <c r="Q37" s="140"/>
    </row>
    <row r="38" spans="9:17" ht="17.25" customHeight="1">
      <c r="I38" s="29" t="s">
        <v>43</v>
      </c>
      <c r="J38" s="48">
        <f>(+J36+J37)/2</f>
        <v>0</v>
      </c>
      <c r="K38" s="120"/>
      <c r="M38" s="29" t="s">
        <v>43</v>
      </c>
      <c r="N38" s="48">
        <f>(+N36+N37)/2</f>
        <v>0</v>
      </c>
      <c r="O38" s="120"/>
      <c r="Q38" s="62"/>
    </row>
    <row r="39" spans="9:17" ht="17.25" customHeight="1">
      <c r="I39" s="110"/>
      <c r="J39" s="111"/>
      <c r="K39" s="3"/>
      <c r="L39" s="9"/>
      <c r="M39" s="110"/>
      <c r="N39" s="111"/>
      <c r="O39" s="3"/>
      <c r="Q39" s="62"/>
    </row>
    <row r="40" spans="9:18" ht="13.5" customHeight="1">
      <c r="I40" s="126" t="s">
        <v>39</v>
      </c>
      <c r="J40" s="127"/>
      <c r="K40" s="130" t="s">
        <v>31</v>
      </c>
      <c r="L40" s="18"/>
      <c r="M40" s="131" t="s">
        <v>40</v>
      </c>
      <c r="N40" s="132"/>
      <c r="O40" s="130" t="s">
        <v>31</v>
      </c>
      <c r="Q40" s="114" t="s">
        <v>2</v>
      </c>
      <c r="R40" s="114"/>
    </row>
    <row r="41" spans="9:18" ht="13.5">
      <c r="I41" s="128"/>
      <c r="J41" s="129"/>
      <c r="K41" s="130"/>
      <c r="L41" s="18"/>
      <c r="M41" s="133"/>
      <c r="N41" s="134"/>
      <c r="O41" s="130"/>
      <c r="Q41" s="114"/>
      <c r="R41" s="114"/>
    </row>
    <row r="42" spans="9:18" ht="13.5">
      <c r="I42" s="19" t="s">
        <v>41</v>
      </c>
      <c r="J42" s="69"/>
      <c r="K42" s="121">
        <v>0</v>
      </c>
      <c r="L42" s="18"/>
      <c r="M42" s="21" t="s">
        <v>41</v>
      </c>
      <c r="N42" s="70"/>
      <c r="O42" s="121">
        <v>0</v>
      </c>
      <c r="Q42" s="115">
        <v>0</v>
      </c>
      <c r="R42" s="115"/>
    </row>
    <row r="43" spans="9:18" ht="13.5">
      <c r="I43" s="26" t="s">
        <v>42</v>
      </c>
      <c r="J43" s="71"/>
      <c r="K43" s="121"/>
      <c r="L43" s="18"/>
      <c r="M43" s="27" t="s">
        <v>42</v>
      </c>
      <c r="N43" s="72"/>
      <c r="O43" s="121"/>
      <c r="Q43" s="115"/>
      <c r="R43" s="115"/>
    </row>
    <row r="44" spans="9:18" ht="13.5">
      <c r="I44" s="29" t="s">
        <v>43</v>
      </c>
      <c r="J44" s="30">
        <v>65</v>
      </c>
      <c r="K44" s="121"/>
      <c r="L44" s="18"/>
      <c r="M44" s="31" t="s">
        <v>44</v>
      </c>
      <c r="N44" s="30">
        <v>0</v>
      </c>
      <c r="O44" s="121"/>
      <c r="Q44" s="115"/>
      <c r="R44" s="115"/>
    </row>
    <row r="46" spans="2:3" ht="13.5">
      <c r="B46" s="17" t="s">
        <v>79</v>
      </c>
      <c r="C46" t="s">
        <v>34</v>
      </c>
    </row>
    <row r="47" spans="2:3" ht="17.25">
      <c r="B47" s="17" t="s">
        <v>80</v>
      </c>
      <c r="C47" t="s">
        <v>0</v>
      </c>
    </row>
    <row r="50" ht="13.5">
      <c r="C50" s="73" t="s">
        <v>81</v>
      </c>
    </row>
    <row r="51" ht="13.5">
      <c r="C51" s="73" t="s">
        <v>82</v>
      </c>
    </row>
    <row r="52" ht="13.5">
      <c r="C52" s="73" t="s">
        <v>83</v>
      </c>
    </row>
    <row r="53" ht="13.5">
      <c r="D53" s="73"/>
    </row>
    <row r="54" ht="13.5">
      <c r="D54" s="73"/>
    </row>
  </sheetData>
  <sheetProtection/>
  <mergeCells count="153">
    <mergeCell ref="W9:AA9"/>
    <mergeCell ref="Y12:Z12"/>
    <mergeCell ref="AA12:AA13"/>
    <mergeCell ref="N12:N13"/>
    <mergeCell ref="O12:O13"/>
    <mergeCell ref="AB12:AB13"/>
    <mergeCell ref="AC12:AC13"/>
    <mergeCell ref="H13:J13"/>
    <mergeCell ref="K13:L13"/>
    <mergeCell ref="V12:V13"/>
    <mergeCell ref="W12:W13"/>
    <mergeCell ref="X12:X13"/>
    <mergeCell ref="H12:J12"/>
    <mergeCell ref="M12:M13"/>
    <mergeCell ref="K12:L12"/>
    <mergeCell ref="P12:U12"/>
    <mergeCell ref="H14:J14"/>
    <mergeCell ref="K14:L15"/>
    <mergeCell ref="B12:B13"/>
    <mergeCell ref="C12:C13"/>
    <mergeCell ref="B14:B19"/>
    <mergeCell ref="C14:C19"/>
    <mergeCell ref="D14:F19"/>
    <mergeCell ref="G14:G19"/>
    <mergeCell ref="D12:F13"/>
    <mergeCell ref="G12:G13"/>
    <mergeCell ref="V18:V19"/>
    <mergeCell ref="M14:M15"/>
    <mergeCell ref="N14:N15"/>
    <mergeCell ref="O14:O15"/>
    <mergeCell ref="P14:P15"/>
    <mergeCell ref="S14:S15"/>
    <mergeCell ref="T18:T19"/>
    <mergeCell ref="U18:U19"/>
    <mergeCell ref="Q18:Q19"/>
    <mergeCell ref="R18:R19"/>
    <mergeCell ref="Y14:Y15"/>
    <mergeCell ref="Z14:Z15"/>
    <mergeCell ref="AA14:AA15"/>
    <mergeCell ref="T14:T15"/>
    <mergeCell ref="U14:U15"/>
    <mergeCell ref="V14:V15"/>
    <mergeCell ref="W14:W21"/>
    <mergeCell ref="T16:T17"/>
    <mergeCell ref="U16:U17"/>
    <mergeCell ref="V16:V17"/>
    <mergeCell ref="AB14:AB15"/>
    <mergeCell ref="AC14:AC15"/>
    <mergeCell ref="H15:J15"/>
    <mergeCell ref="H16:J16"/>
    <mergeCell ref="K16:L17"/>
    <mergeCell ref="M16:M17"/>
    <mergeCell ref="N16:N17"/>
    <mergeCell ref="O16:O17"/>
    <mergeCell ref="P16:P17"/>
    <mergeCell ref="X14:X15"/>
    <mergeCell ref="AC16:AC17"/>
    <mergeCell ref="H17:J17"/>
    <mergeCell ref="H18:J19"/>
    <mergeCell ref="K18:L19"/>
    <mergeCell ref="M18:M19"/>
    <mergeCell ref="N18:N19"/>
    <mergeCell ref="O18:O19"/>
    <mergeCell ref="P18:P19"/>
    <mergeCell ref="X16:X17"/>
    <mergeCell ref="Y16:Y17"/>
    <mergeCell ref="Y18:Y19"/>
    <mergeCell ref="Z18:Z19"/>
    <mergeCell ref="AA18:AA19"/>
    <mergeCell ref="AB16:AB17"/>
    <mergeCell ref="Z16:Z17"/>
    <mergeCell ref="AA16:AA17"/>
    <mergeCell ref="AB18:AB19"/>
    <mergeCell ref="AC18:AC19"/>
    <mergeCell ref="B20:J21"/>
    <mergeCell ref="K20:L21"/>
    <mergeCell ref="M20:M21"/>
    <mergeCell ref="N20:N21"/>
    <mergeCell ref="P20:P21"/>
    <mergeCell ref="T20:T21"/>
    <mergeCell ref="U20:U21"/>
    <mergeCell ref="X18:X19"/>
    <mergeCell ref="X20:X21"/>
    <mergeCell ref="Y20:Y21"/>
    <mergeCell ref="Z20:Z21"/>
    <mergeCell ref="AA20:AA21"/>
    <mergeCell ref="AB20:AB21"/>
    <mergeCell ref="AC20:AC21"/>
    <mergeCell ref="B23:B26"/>
    <mergeCell ref="C23:C24"/>
    <mergeCell ref="D23:D24"/>
    <mergeCell ref="E23:E24"/>
    <mergeCell ref="F23:F24"/>
    <mergeCell ref="O23:O24"/>
    <mergeCell ref="P23:P24"/>
    <mergeCell ref="Q23:U24"/>
    <mergeCell ref="V23:V24"/>
    <mergeCell ref="G23:G24"/>
    <mergeCell ref="H23:H24"/>
    <mergeCell ref="I23:I24"/>
    <mergeCell ref="J23:J24"/>
    <mergeCell ref="K23:K24"/>
    <mergeCell ref="L23:L24"/>
    <mergeCell ref="K25:K26"/>
    <mergeCell ref="L25:L26"/>
    <mergeCell ref="M25:M26"/>
    <mergeCell ref="N25:N26"/>
    <mergeCell ref="M23:M24"/>
    <mergeCell ref="N23:N24"/>
    <mergeCell ref="Q25:T26"/>
    <mergeCell ref="U25:U26"/>
    <mergeCell ref="V25:V26"/>
    <mergeCell ref="W25:W26"/>
    <mergeCell ref="W23:W24"/>
    <mergeCell ref="C25:C26"/>
    <mergeCell ref="D25:D26"/>
    <mergeCell ref="E25:H26"/>
    <mergeCell ref="I25:I26"/>
    <mergeCell ref="J25:J26"/>
    <mergeCell ref="D28:D31"/>
    <mergeCell ref="F28:G29"/>
    <mergeCell ref="I28:J29"/>
    <mergeCell ref="K28:K29"/>
    <mergeCell ref="M28:N29"/>
    <mergeCell ref="O28:O29"/>
    <mergeCell ref="Q36:Q37"/>
    <mergeCell ref="U28:U29"/>
    <mergeCell ref="W28:W29"/>
    <mergeCell ref="F30:G31"/>
    <mergeCell ref="K30:K32"/>
    <mergeCell ref="O30:O32"/>
    <mergeCell ref="U30:U31"/>
    <mergeCell ref="W30:W31"/>
    <mergeCell ref="S18:S19"/>
    <mergeCell ref="Q14:Q15"/>
    <mergeCell ref="R14:R15"/>
    <mergeCell ref="I40:J41"/>
    <mergeCell ref="K40:K41"/>
    <mergeCell ref="M40:N41"/>
    <mergeCell ref="O40:O41"/>
    <mergeCell ref="Q34:Q35"/>
    <mergeCell ref="O25:O26"/>
    <mergeCell ref="P25:P26"/>
    <mergeCell ref="Q40:R41"/>
    <mergeCell ref="Q42:R44"/>
    <mergeCell ref="I34:J35"/>
    <mergeCell ref="K34:K35"/>
    <mergeCell ref="M34:N35"/>
    <mergeCell ref="O34:O35"/>
    <mergeCell ref="K36:K38"/>
    <mergeCell ref="O36:O38"/>
    <mergeCell ref="K42:K44"/>
    <mergeCell ref="O42:O44"/>
  </mergeCells>
  <dataValidations count="1">
    <dataValidation allowBlank="1" showInputMessage="1" showErrorMessage="1" imeMode="on" sqref="C14:G19 H15:J15 H17:J17"/>
  </dataValidations>
  <printOptions/>
  <pageMargins left="0.7480314960629921" right="0.7480314960629921" top="0.984251968503937" bottom="0.7874015748031497" header="0.5118110236220472" footer="0.5118110236220472"/>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dimension ref="A1:AJ39"/>
  <sheetViews>
    <sheetView tabSelected="1" view="pageBreakPreview" zoomScale="75" zoomScaleNormal="65" zoomScaleSheetLayoutView="75" zoomScalePageLayoutView="0" workbookViewId="0" topLeftCell="A1">
      <selection activeCell="AE2" sqref="AE2"/>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6.69921875" style="0" customWidth="1"/>
    <col min="11" max="11" width="5.3984375" style="0" customWidth="1"/>
    <col min="12" max="12" width="5.69921875" style="0" customWidth="1"/>
    <col min="13" max="13" width="7.69921875" style="0" customWidth="1"/>
    <col min="14" max="14" width="7.8984375" style="0" customWidth="1"/>
    <col min="15" max="15" width="7.69921875" style="0" customWidth="1"/>
    <col min="16" max="16" width="6.59765625" style="0" customWidth="1"/>
    <col min="17" max="17" width="3" style="0" customWidth="1"/>
    <col min="18" max="18" width="3.59765625" style="0" customWidth="1"/>
    <col min="19" max="21" width="3.69921875" style="0" customWidth="1"/>
    <col min="22" max="22" width="5.69921875" style="0" customWidth="1"/>
    <col min="23" max="23" width="3.3984375" style="0" customWidth="1"/>
    <col min="24" max="24" width="7.09765625" style="0" customWidth="1"/>
    <col min="25" max="25" width="5" style="0" customWidth="1"/>
    <col min="26" max="26" width="6.69921875" style="0" customWidth="1"/>
    <col min="27" max="27" width="7.8984375" style="0" customWidth="1"/>
    <col min="28" max="28" width="4.59765625" style="0" customWidth="1"/>
    <col min="29" max="29" width="7.3984375" style="0" customWidth="1"/>
    <col min="30" max="30" width="6.19921875" style="0" customWidth="1"/>
    <col min="31" max="33" width="6.8984375" style="0" customWidth="1"/>
    <col min="34" max="35" width="6" style="0" customWidth="1"/>
    <col min="36" max="36" width="6.3984375" style="0" customWidth="1"/>
    <col min="37" max="38" width="8" style="0" customWidth="1"/>
  </cols>
  <sheetData>
    <row r="1" spans="26:36" ht="18.75" customHeight="1">
      <c r="Z1" s="262">
        <f ca="1">TODAY()</f>
        <v>45056</v>
      </c>
      <c r="AA1" s="262"/>
      <c r="AB1" s="262"/>
      <c r="AC1" s="262"/>
      <c r="AD1" s="262"/>
      <c r="AE1" s="299" t="s">
        <v>207</v>
      </c>
      <c r="AF1" s="299"/>
      <c r="AG1" s="299"/>
      <c r="AH1" s="299"/>
      <c r="AI1" s="299"/>
      <c r="AJ1" s="299"/>
    </row>
    <row r="2" ht="24.75" customHeight="1">
      <c r="C2" s="7" t="s">
        <v>23</v>
      </c>
    </row>
    <row r="3" ht="24.75" customHeight="1">
      <c r="C3" t="s">
        <v>191</v>
      </c>
    </row>
    <row r="4" spans="2:29" ht="24.75" customHeight="1">
      <c r="B4" s="235" t="s">
        <v>15</v>
      </c>
      <c r="C4" s="236" t="s">
        <v>87</v>
      </c>
      <c r="D4" s="196" t="s">
        <v>6</v>
      </c>
      <c r="E4" s="197"/>
      <c r="F4" s="197"/>
      <c r="G4" s="192" t="s">
        <v>9</v>
      </c>
      <c r="H4" s="252" t="s">
        <v>10</v>
      </c>
      <c r="I4" s="253"/>
      <c r="J4" s="253"/>
      <c r="K4" s="288" t="s">
        <v>56</v>
      </c>
      <c r="L4" s="289"/>
      <c r="M4" s="235" t="s">
        <v>106</v>
      </c>
      <c r="N4" s="235" t="s">
        <v>94</v>
      </c>
      <c r="O4" s="267" t="s">
        <v>21</v>
      </c>
      <c r="P4" s="276" t="s">
        <v>95</v>
      </c>
      <c r="Q4" s="277"/>
      <c r="R4" s="277"/>
      <c r="S4" s="277"/>
      <c r="T4" s="277"/>
      <c r="U4" s="264"/>
      <c r="V4" s="256" t="s">
        <v>22</v>
      </c>
      <c r="W4" s="257" t="s">
        <v>20</v>
      </c>
      <c r="X4" s="240" t="s">
        <v>13</v>
      </c>
      <c r="Y4" s="263" t="s">
        <v>46</v>
      </c>
      <c r="Z4" s="264"/>
      <c r="AA4" s="265" t="s">
        <v>107</v>
      </c>
      <c r="AB4" s="268" t="s">
        <v>1</v>
      </c>
      <c r="AC4" s="238" t="s">
        <v>32</v>
      </c>
    </row>
    <row r="5" spans="2:36" ht="30" customHeight="1">
      <c r="B5" s="235"/>
      <c r="C5" s="237"/>
      <c r="D5" s="199"/>
      <c r="E5" s="200"/>
      <c r="F5" s="200"/>
      <c r="G5" s="192"/>
      <c r="H5" s="252" t="s">
        <v>11</v>
      </c>
      <c r="I5" s="253"/>
      <c r="J5" s="253"/>
      <c r="K5" s="254" t="s">
        <v>14</v>
      </c>
      <c r="L5" s="255"/>
      <c r="M5" s="235"/>
      <c r="N5" s="235"/>
      <c r="O5" s="267"/>
      <c r="P5" s="99" t="s">
        <v>96</v>
      </c>
      <c r="Q5" s="75" t="s">
        <v>98</v>
      </c>
      <c r="R5" s="98" t="s">
        <v>99</v>
      </c>
      <c r="S5" s="76" t="s">
        <v>97</v>
      </c>
      <c r="T5" s="13" t="s">
        <v>12</v>
      </c>
      <c r="U5" s="12" t="s">
        <v>24</v>
      </c>
      <c r="V5" s="256"/>
      <c r="W5" s="258"/>
      <c r="X5" s="246"/>
      <c r="Y5" s="94" t="s">
        <v>47</v>
      </c>
      <c r="Z5" s="51" t="s">
        <v>48</v>
      </c>
      <c r="AA5" s="266"/>
      <c r="AB5" s="269"/>
      <c r="AC5" s="120"/>
      <c r="AD5" s="32" t="s">
        <v>85</v>
      </c>
      <c r="AE5" s="32" t="s">
        <v>86</v>
      </c>
      <c r="AF5" s="32" t="s">
        <v>202</v>
      </c>
      <c r="AG5" s="32" t="s">
        <v>203</v>
      </c>
      <c r="AH5" s="32" t="s">
        <v>3</v>
      </c>
      <c r="AI5" s="32" t="s">
        <v>4</v>
      </c>
      <c r="AJ5" s="32" t="s">
        <v>5</v>
      </c>
    </row>
    <row r="6" spans="2:36" ht="24.75" customHeight="1">
      <c r="B6" s="238"/>
      <c r="C6" s="238"/>
      <c r="D6" s="240"/>
      <c r="E6" s="241"/>
      <c r="F6" s="242"/>
      <c r="G6" s="238"/>
      <c r="H6" s="283"/>
      <c r="I6" s="284"/>
      <c r="J6" s="284"/>
      <c r="K6" s="202"/>
      <c r="L6" s="203"/>
      <c r="M6" s="273"/>
      <c r="N6" s="273"/>
      <c r="O6" s="206"/>
      <c r="P6" s="273"/>
      <c r="Q6" s="202"/>
      <c r="R6" s="292"/>
      <c r="S6" s="206"/>
      <c r="T6" s="206"/>
      <c r="U6" s="206"/>
      <c r="V6" s="273"/>
      <c r="W6" s="122"/>
      <c r="X6" s="202"/>
      <c r="Y6" s="206"/>
      <c r="Z6" s="206"/>
      <c r="AA6" s="210"/>
      <c r="AB6" s="212" t="str">
        <f>IF(G6="土木",IF(AND(AC6&gt;=840,Y6&gt;=5,Z6&gt;=3),"Ａ",IF(AND(AC6&gt;=760,Y6&gt;=2,Z6&gt;=1),"Ｂ","Ｃ")),IF(G6="舗装",IF(AND(AC6&gt;=830,Y6&gt;=5,Z6&gt;=3),"Ａ","Ｂ"),"　"))</f>
        <v>　</v>
      </c>
      <c r="AC6" s="218">
        <f>X6+AA6+AH7+AI7+AJ7</f>
        <v>0</v>
      </c>
      <c r="AD6" s="33"/>
      <c r="AE6" s="33"/>
      <c r="AF6" s="33"/>
      <c r="AG6" s="33"/>
      <c r="AH6" s="33"/>
      <c r="AI6" s="33"/>
      <c r="AJ6" s="33"/>
    </row>
    <row r="7" spans="2:36" ht="24.75" customHeight="1">
      <c r="B7" s="239"/>
      <c r="C7" s="239"/>
      <c r="D7" s="243"/>
      <c r="E7" s="244"/>
      <c r="F7" s="245"/>
      <c r="G7" s="239"/>
      <c r="H7" s="285"/>
      <c r="I7" s="286"/>
      <c r="J7" s="286"/>
      <c r="K7" s="204"/>
      <c r="L7" s="205"/>
      <c r="M7" s="274"/>
      <c r="N7" s="274"/>
      <c r="O7" s="207"/>
      <c r="P7" s="278"/>
      <c r="Q7" s="204"/>
      <c r="R7" s="293"/>
      <c r="S7" s="125"/>
      <c r="T7" s="207"/>
      <c r="U7" s="207"/>
      <c r="V7" s="275"/>
      <c r="W7" s="234"/>
      <c r="X7" s="204"/>
      <c r="Y7" s="125"/>
      <c r="Z7" s="125"/>
      <c r="AA7" s="211"/>
      <c r="AB7" s="213"/>
      <c r="AC7" s="219"/>
      <c r="AD7" s="54">
        <f>J22</f>
        <v>0</v>
      </c>
      <c r="AE7" s="55">
        <f>N22</f>
        <v>0</v>
      </c>
      <c r="AF7" s="55">
        <f>J28</f>
        <v>0</v>
      </c>
      <c r="AG7" s="55">
        <f>N28</f>
        <v>0</v>
      </c>
      <c r="AH7" s="55">
        <f>SUM(AD7:AG7)</f>
        <v>0</v>
      </c>
      <c r="AI7" s="35">
        <f>IF(J34="",0,VLOOKUP(ROUND(J34,2),'成績配点'!$B$2:$D$13,3,TRUE))</f>
        <v>0</v>
      </c>
      <c r="AJ7" s="35">
        <f>N34*-5</f>
        <v>0</v>
      </c>
    </row>
    <row r="8" spans="2:36" ht="24.75" customHeight="1">
      <c r="B8" s="239"/>
      <c r="C8" s="239"/>
      <c r="D8" s="243"/>
      <c r="E8" s="244"/>
      <c r="F8" s="245"/>
      <c r="G8" s="239"/>
      <c r="H8" s="283"/>
      <c r="I8" s="284"/>
      <c r="J8" s="284"/>
      <c r="K8" s="202"/>
      <c r="L8" s="203"/>
      <c r="M8" s="273"/>
      <c r="N8" s="273"/>
      <c r="O8" s="206"/>
      <c r="P8" s="273"/>
      <c r="Q8" s="202"/>
      <c r="R8" s="292"/>
      <c r="S8" s="206"/>
      <c r="T8" s="206"/>
      <c r="U8" s="206"/>
      <c r="V8" s="273"/>
      <c r="W8" s="234"/>
      <c r="X8" s="202"/>
      <c r="Y8" s="206"/>
      <c r="Z8" s="206"/>
      <c r="AA8" s="210"/>
      <c r="AB8" s="212" t="str">
        <f>IF(G6="土木",IF(AND(AC8&gt;=840,Y8&gt;=5,Z8&gt;=3),"Ａ",IF(AND(AC8&gt;=760,Y8&gt;=2,Z8&gt;=1),"Ｂ","Ｃ")),IF(G6="舗装",IF(AND(AC8&gt;=830,Y8&gt;=5,Z8&gt;=3),"Ａ","Ｂ"),"　"))</f>
        <v>　</v>
      </c>
      <c r="AC8" s="218">
        <f>X8+AA8+AH9+AI9+AJ9</f>
        <v>0</v>
      </c>
      <c r="AD8" s="34"/>
      <c r="AE8" s="36"/>
      <c r="AF8" s="36"/>
      <c r="AG8" s="36"/>
      <c r="AH8" s="36"/>
      <c r="AI8" s="36"/>
      <c r="AJ8" s="36"/>
    </row>
    <row r="9" spans="2:36" ht="24.75" customHeight="1">
      <c r="B9" s="239"/>
      <c r="C9" s="239"/>
      <c r="D9" s="243"/>
      <c r="E9" s="244"/>
      <c r="F9" s="245"/>
      <c r="G9" s="239"/>
      <c r="H9" s="285"/>
      <c r="I9" s="286"/>
      <c r="J9" s="286"/>
      <c r="K9" s="204"/>
      <c r="L9" s="205"/>
      <c r="M9" s="274"/>
      <c r="N9" s="274"/>
      <c r="O9" s="207"/>
      <c r="P9" s="278"/>
      <c r="Q9" s="204"/>
      <c r="R9" s="293"/>
      <c r="S9" s="125"/>
      <c r="T9" s="207"/>
      <c r="U9" s="207"/>
      <c r="V9" s="275"/>
      <c r="W9" s="234"/>
      <c r="X9" s="204"/>
      <c r="Y9" s="125"/>
      <c r="Z9" s="125"/>
      <c r="AA9" s="211"/>
      <c r="AB9" s="213"/>
      <c r="AC9" s="219"/>
      <c r="AD9" s="54">
        <f>J23</f>
        <v>0</v>
      </c>
      <c r="AE9" s="55">
        <f>N23</f>
        <v>0</v>
      </c>
      <c r="AF9" s="55">
        <f>J29</f>
        <v>0</v>
      </c>
      <c r="AG9" s="55">
        <f>N29</f>
        <v>0</v>
      </c>
      <c r="AH9" s="55">
        <f>SUM(AD9:AG9)</f>
        <v>0</v>
      </c>
      <c r="AI9" s="35">
        <f>IF(J35="",0,VLOOKUP(ROUND(J35,2),'成績配点'!$B$2:$D$13,3,TRUE))</f>
        <v>0</v>
      </c>
      <c r="AJ9" s="35">
        <f>N35*-5</f>
        <v>0</v>
      </c>
    </row>
    <row r="10" spans="2:36" ht="24.75" customHeight="1">
      <c r="B10" s="239"/>
      <c r="C10" s="239"/>
      <c r="D10" s="243"/>
      <c r="E10" s="244"/>
      <c r="F10" s="245"/>
      <c r="G10" s="239"/>
      <c r="H10" s="220"/>
      <c r="I10" s="221"/>
      <c r="J10" s="221"/>
      <c r="K10" s="208"/>
      <c r="L10" s="226"/>
      <c r="M10" s="270"/>
      <c r="N10" s="270"/>
      <c r="O10" s="122"/>
      <c r="P10" s="270"/>
      <c r="Q10" s="208"/>
      <c r="R10" s="306"/>
      <c r="S10" s="122"/>
      <c r="T10" s="122"/>
      <c r="U10" s="122"/>
      <c r="V10" s="270"/>
      <c r="W10" s="234"/>
      <c r="X10" s="208"/>
      <c r="Y10" s="122"/>
      <c r="Z10" s="122"/>
      <c r="AA10" s="186"/>
      <c r="AB10" s="216"/>
      <c r="AC10" s="175"/>
      <c r="AD10" s="23"/>
      <c r="AE10" s="23"/>
      <c r="AF10" s="23"/>
      <c r="AG10" s="23"/>
      <c r="AH10" s="23"/>
      <c r="AI10" s="23"/>
      <c r="AJ10" s="23"/>
    </row>
    <row r="11" spans="2:36" ht="24.75" customHeight="1">
      <c r="B11" s="120"/>
      <c r="C11" s="120"/>
      <c r="D11" s="246"/>
      <c r="E11" s="247"/>
      <c r="F11" s="248"/>
      <c r="G11" s="120"/>
      <c r="H11" s="223"/>
      <c r="I11" s="224"/>
      <c r="J11" s="224"/>
      <c r="K11" s="209"/>
      <c r="L11" s="227"/>
      <c r="M11" s="287"/>
      <c r="N11" s="287"/>
      <c r="O11" s="228"/>
      <c r="P11" s="303"/>
      <c r="Q11" s="209"/>
      <c r="R11" s="307"/>
      <c r="S11" s="123"/>
      <c r="T11" s="228"/>
      <c r="U11" s="228"/>
      <c r="V11" s="271"/>
      <c r="W11" s="234"/>
      <c r="X11" s="209"/>
      <c r="Y11" s="123"/>
      <c r="Z11" s="123"/>
      <c r="AA11" s="187"/>
      <c r="AB11" s="217"/>
      <c r="AC11" s="195"/>
      <c r="AD11" s="24"/>
      <c r="AE11" s="25"/>
      <c r="AF11" s="25"/>
      <c r="AG11" s="25"/>
      <c r="AH11" s="25"/>
      <c r="AI11" s="25"/>
      <c r="AJ11" s="25"/>
    </row>
    <row r="12" spans="2:29" ht="24.75" customHeight="1">
      <c r="B12" s="196" t="s">
        <v>16</v>
      </c>
      <c r="C12" s="197"/>
      <c r="D12" s="197"/>
      <c r="E12" s="197"/>
      <c r="F12" s="197"/>
      <c r="G12" s="197"/>
      <c r="H12" s="197"/>
      <c r="I12" s="197"/>
      <c r="J12" s="198"/>
      <c r="K12" s="202">
        <f>SUM(K6:K11)</f>
        <v>0</v>
      </c>
      <c r="L12" s="203"/>
      <c r="M12" s="273">
        <f aca="true" t="shared" si="0" ref="M12:V12">SUM(M6:M11)</f>
        <v>0</v>
      </c>
      <c r="N12" s="273">
        <f t="shared" si="0"/>
        <v>0</v>
      </c>
      <c r="O12" s="14">
        <f t="shared" si="0"/>
        <v>0</v>
      </c>
      <c r="P12" s="273">
        <f t="shared" si="0"/>
        <v>0</v>
      </c>
      <c r="Q12" s="305">
        <f t="shared" si="0"/>
        <v>0</v>
      </c>
      <c r="R12" s="292">
        <f t="shared" si="0"/>
        <v>0</v>
      </c>
      <c r="S12" s="206">
        <f t="shared" si="0"/>
        <v>0</v>
      </c>
      <c r="T12" s="185">
        <f t="shared" si="0"/>
        <v>0</v>
      </c>
      <c r="U12" s="185">
        <f t="shared" si="0"/>
        <v>0</v>
      </c>
      <c r="V12" s="93">
        <f t="shared" si="0"/>
        <v>0</v>
      </c>
      <c r="W12" s="234"/>
      <c r="X12" s="208"/>
      <c r="Y12" s="185">
        <f>SUM(Y6:Y11)</f>
        <v>0</v>
      </c>
      <c r="Z12" s="185">
        <f>SUM(Z6:Z11)</f>
        <v>0</v>
      </c>
      <c r="AA12" s="186"/>
      <c r="AB12" s="188"/>
      <c r="AC12" s="190"/>
    </row>
    <row r="13" spans="2:29" ht="24.75" customHeight="1">
      <c r="B13" s="199"/>
      <c r="C13" s="200"/>
      <c r="D13" s="200"/>
      <c r="E13" s="200"/>
      <c r="F13" s="200"/>
      <c r="G13" s="200"/>
      <c r="H13" s="200"/>
      <c r="I13" s="200"/>
      <c r="J13" s="201"/>
      <c r="K13" s="204"/>
      <c r="L13" s="205"/>
      <c r="M13" s="274"/>
      <c r="N13" s="274"/>
      <c r="O13" s="14">
        <f>IF(O10&lt;&gt;0,ROUND(O12/3,0),ROUND(O12/2,0))</f>
        <v>0</v>
      </c>
      <c r="P13" s="274"/>
      <c r="Q13" s="305"/>
      <c r="R13" s="308"/>
      <c r="S13" s="207"/>
      <c r="T13" s="185"/>
      <c r="U13" s="185"/>
      <c r="V13" s="93">
        <f>IF(V10&lt;&gt;0,ROUND(V12/3,0),ROUND(V12/2,0))</f>
        <v>0</v>
      </c>
      <c r="W13" s="228"/>
      <c r="X13" s="209"/>
      <c r="Y13" s="185"/>
      <c r="Z13" s="185"/>
      <c r="AA13" s="187"/>
      <c r="AB13" s="189"/>
      <c r="AC13" s="191"/>
    </row>
    <row r="14" spans="1:30" ht="9" customHeight="1" thickBot="1">
      <c r="A14" s="9"/>
      <c r="B14" s="3"/>
      <c r="C14" s="8"/>
      <c r="D14" s="8"/>
      <c r="E14" s="3"/>
      <c r="F14" s="3"/>
      <c r="G14" s="3"/>
      <c r="H14" s="3"/>
      <c r="I14" s="8"/>
      <c r="J14" s="8"/>
      <c r="K14" s="10"/>
      <c r="L14" s="10"/>
      <c r="M14" s="10"/>
      <c r="N14" s="10"/>
      <c r="O14" s="10"/>
      <c r="P14" s="10"/>
      <c r="Q14" s="11"/>
      <c r="R14" s="11"/>
      <c r="S14" s="11"/>
      <c r="T14" s="11"/>
      <c r="U14" s="11"/>
      <c r="V14" s="11"/>
      <c r="W14" s="11"/>
      <c r="X14" s="11"/>
      <c r="Y14" s="10"/>
      <c r="Z14" s="10"/>
      <c r="AA14" s="10"/>
      <c r="AB14" s="10"/>
      <c r="AC14" s="10"/>
      <c r="AD14" s="9"/>
    </row>
    <row r="15" spans="2:29" ht="24.75" customHeight="1">
      <c r="B15" s="192" t="s">
        <v>18</v>
      </c>
      <c r="C15" s="169" t="s">
        <v>30</v>
      </c>
      <c r="D15" s="193">
        <f>+'完工'!$P$6</f>
        <v>397</v>
      </c>
      <c r="E15" s="147" t="s">
        <v>35</v>
      </c>
      <c r="F15" s="179">
        <f>+'資本'!P6</f>
        <v>361</v>
      </c>
      <c r="G15" s="147" t="s">
        <v>25</v>
      </c>
      <c r="H15" s="179">
        <f>+'利益額'!P6</f>
        <v>547</v>
      </c>
      <c r="I15" s="169" t="s">
        <v>29</v>
      </c>
      <c r="J15" s="181">
        <f>INT(SUM(F15,H15)/2)</f>
        <v>454</v>
      </c>
      <c r="K15" s="169" t="s">
        <v>28</v>
      </c>
      <c r="L15" s="183">
        <f>+O13</f>
        <v>0</v>
      </c>
      <c r="M15" s="169" t="s">
        <v>27</v>
      </c>
      <c r="N15" s="171" t="e">
        <f>+'技+元'!C4</f>
        <v>#N/A</v>
      </c>
      <c r="O15" s="169" t="s">
        <v>26</v>
      </c>
      <c r="P15" s="173">
        <f>+V13</f>
        <v>0</v>
      </c>
      <c r="Q15" s="175"/>
      <c r="R15" s="175"/>
      <c r="S15" s="175"/>
      <c r="T15" s="175"/>
      <c r="U15" s="175"/>
      <c r="V15" s="175"/>
      <c r="W15" s="175"/>
      <c r="X15" s="175"/>
      <c r="Y15" s="177"/>
      <c r="Z15" s="159" t="s">
        <v>13</v>
      </c>
      <c r="AA15" s="37"/>
      <c r="AB15" s="37"/>
      <c r="AC15" s="37"/>
    </row>
    <row r="16" spans="2:29" ht="24.75" customHeight="1">
      <c r="B16" s="192"/>
      <c r="C16" s="170"/>
      <c r="D16" s="194"/>
      <c r="E16" s="147"/>
      <c r="F16" s="180"/>
      <c r="G16" s="147"/>
      <c r="H16" s="180"/>
      <c r="I16" s="170"/>
      <c r="J16" s="182"/>
      <c r="K16" s="170"/>
      <c r="L16" s="184"/>
      <c r="M16" s="170"/>
      <c r="N16" s="172"/>
      <c r="O16" s="170"/>
      <c r="P16" s="174"/>
      <c r="Q16" s="176"/>
      <c r="R16" s="176"/>
      <c r="S16" s="176"/>
      <c r="T16" s="176"/>
      <c r="U16" s="176"/>
      <c r="V16" s="176"/>
      <c r="W16" s="176"/>
      <c r="X16" s="176"/>
      <c r="Y16" s="178"/>
      <c r="Z16" s="160"/>
      <c r="AA16" s="37"/>
      <c r="AB16" s="37"/>
      <c r="AC16" s="37"/>
    </row>
    <row r="17" spans="2:29" ht="24.75" customHeight="1">
      <c r="B17" s="192"/>
      <c r="C17" s="236" t="s">
        <v>101</v>
      </c>
      <c r="D17" s="138">
        <f>+D15*0.25</f>
        <v>99.25</v>
      </c>
      <c r="E17" s="163"/>
      <c r="F17" s="164"/>
      <c r="G17" s="164"/>
      <c r="H17" s="165"/>
      <c r="I17" s="136" t="s">
        <v>102</v>
      </c>
      <c r="J17" s="138">
        <f>+J15*0.15</f>
        <v>68.1</v>
      </c>
      <c r="K17" s="136" t="s">
        <v>103</v>
      </c>
      <c r="L17" s="138">
        <f>+L15*0.2</f>
        <v>0</v>
      </c>
      <c r="M17" s="136" t="s">
        <v>104</v>
      </c>
      <c r="N17" s="138" t="e">
        <f>+N15*0.25</f>
        <v>#N/A</v>
      </c>
      <c r="O17" s="136" t="s">
        <v>105</v>
      </c>
      <c r="P17" s="138">
        <f>+P15*0.15</f>
        <v>0</v>
      </c>
      <c r="Q17" s="149" t="s">
        <v>17</v>
      </c>
      <c r="R17" s="150"/>
      <c r="S17" s="150"/>
      <c r="T17" s="150"/>
      <c r="U17" s="150"/>
      <c r="V17" s="150"/>
      <c r="W17" s="151"/>
      <c r="X17" s="138" t="e">
        <f>+D17+J17+L17+N17+P17</f>
        <v>#N/A</v>
      </c>
      <c r="Y17" s="155">
        <v>100</v>
      </c>
      <c r="Z17" s="157" t="e">
        <f>ROUND((+X17*Y17)/100,0)</f>
        <v>#N/A</v>
      </c>
      <c r="AA17" s="38"/>
      <c r="AB17" s="38"/>
      <c r="AC17" s="38"/>
    </row>
    <row r="18" spans="2:29" ht="24.75" customHeight="1" thickBot="1">
      <c r="B18" s="192"/>
      <c r="C18" s="237"/>
      <c r="D18" s="279"/>
      <c r="E18" s="280"/>
      <c r="F18" s="281"/>
      <c r="G18" s="281"/>
      <c r="H18" s="282"/>
      <c r="I18" s="272"/>
      <c r="J18" s="279"/>
      <c r="K18" s="272"/>
      <c r="L18" s="279"/>
      <c r="M18" s="272"/>
      <c r="N18" s="279"/>
      <c r="O18" s="272"/>
      <c r="P18" s="279"/>
      <c r="Q18" s="300"/>
      <c r="R18" s="301"/>
      <c r="S18" s="301"/>
      <c r="T18" s="301"/>
      <c r="U18" s="301"/>
      <c r="V18" s="301"/>
      <c r="W18" s="302"/>
      <c r="X18" s="279"/>
      <c r="Y18" s="291"/>
      <c r="Z18" s="158"/>
      <c r="AA18" s="38"/>
      <c r="AB18" s="38"/>
      <c r="AC18" s="38"/>
    </row>
    <row r="20" spans="4:29" ht="13.5" customHeight="1">
      <c r="D20" s="290">
        <f>+G6</f>
        <v>0</v>
      </c>
      <c r="E20" s="15"/>
      <c r="F20" s="148" t="s">
        <v>33</v>
      </c>
      <c r="G20" s="148"/>
      <c r="H20" s="16"/>
      <c r="I20" s="116" t="s">
        <v>194</v>
      </c>
      <c r="J20" s="116"/>
      <c r="K20" s="117" t="s">
        <v>31</v>
      </c>
      <c r="L20" s="16"/>
      <c r="M20" s="116" t="s">
        <v>195</v>
      </c>
      <c r="N20" s="116"/>
      <c r="O20" s="117" t="s">
        <v>31</v>
      </c>
      <c r="P20" s="43"/>
      <c r="Q20" s="44"/>
      <c r="R20" s="44"/>
      <c r="X20" s="141" t="s">
        <v>32</v>
      </c>
      <c r="Y20" s="22"/>
      <c r="Z20" s="141" t="s">
        <v>45</v>
      </c>
      <c r="AA20" s="39"/>
      <c r="AB20" s="39"/>
      <c r="AC20" s="39"/>
    </row>
    <row r="21" spans="4:29" ht="13.5">
      <c r="D21" s="117"/>
      <c r="E21" s="16"/>
      <c r="F21" s="148"/>
      <c r="G21" s="148"/>
      <c r="H21" s="16"/>
      <c r="I21" s="116"/>
      <c r="J21" s="116"/>
      <c r="K21" s="117"/>
      <c r="L21" s="16"/>
      <c r="M21" s="116"/>
      <c r="N21" s="116"/>
      <c r="O21" s="117"/>
      <c r="P21" s="43"/>
      <c r="Q21" s="44"/>
      <c r="R21" s="44"/>
      <c r="X21" s="141"/>
      <c r="Y21" s="22"/>
      <c r="Z21" s="141"/>
      <c r="AA21" s="39"/>
      <c r="AB21" s="39"/>
      <c r="AC21" s="39"/>
    </row>
    <row r="22" spans="4:29" ht="13.5" customHeight="1">
      <c r="D22" s="117"/>
      <c r="E22" s="16"/>
      <c r="F22" s="142" t="e">
        <f>+Z17</f>
        <v>#N/A</v>
      </c>
      <c r="G22" s="142"/>
      <c r="H22" s="15"/>
      <c r="I22" s="19" t="s">
        <v>41</v>
      </c>
      <c r="J22" s="47"/>
      <c r="K22" s="118">
        <f>TRUNC(J24)</f>
        <v>0</v>
      </c>
      <c r="L22" s="16"/>
      <c r="M22" s="19" t="s">
        <v>41</v>
      </c>
      <c r="N22" s="47"/>
      <c r="O22" s="118">
        <f>TRUNC(N24)</f>
        <v>0</v>
      </c>
      <c r="P22" s="43"/>
      <c r="Q22" s="42"/>
      <c r="R22" s="42"/>
      <c r="X22" s="309" t="e">
        <f>+F22+Q34</f>
        <v>#N/A</v>
      </c>
      <c r="Z22" s="146" t="str">
        <f>IF(D20="土木",IF(AND(X22&gt;=840,Y12&gt;=5,Z12&gt;=3),"Ａ",IF(AND(X22&gt;=760,Y12&gt;=2,Z12&gt;=1),"Ｂ","Ｃ")),IF(D20="舗装",IF(AND(X22&gt;=830,Y12&gt;=5,Z12&gt;=3),"Ａ","Ｂ"),"　"))</f>
        <v>　</v>
      </c>
      <c r="AA22" s="40"/>
      <c r="AB22" s="40"/>
      <c r="AC22" s="40"/>
    </row>
    <row r="23" spans="4:29" ht="13.5" customHeight="1">
      <c r="D23" s="117"/>
      <c r="E23" s="16"/>
      <c r="F23" s="142"/>
      <c r="G23" s="142"/>
      <c r="H23" s="15"/>
      <c r="I23" s="26" t="s">
        <v>42</v>
      </c>
      <c r="J23" s="49"/>
      <c r="K23" s="119"/>
      <c r="L23" s="16"/>
      <c r="M23" s="26" t="s">
        <v>42</v>
      </c>
      <c r="N23" s="49"/>
      <c r="O23" s="119"/>
      <c r="P23" s="43"/>
      <c r="Q23" s="42"/>
      <c r="R23" s="42"/>
      <c r="X23" s="145"/>
      <c r="Z23" s="145"/>
      <c r="AA23" s="41"/>
      <c r="AB23" s="41"/>
      <c r="AC23" s="41"/>
    </row>
    <row r="24" spans="4:29" ht="13.5" customHeight="1">
      <c r="D24" s="24"/>
      <c r="E24" s="16"/>
      <c r="F24" s="45"/>
      <c r="G24" s="45"/>
      <c r="H24" s="15"/>
      <c r="I24" s="29" t="s">
        <v>43</v>
      </c>
      <c r="J24" s="48">
        <f>(+J22+J23)/2</f>
        <v>0</v>
      </c>
      <c r="K24" s="120"/>
      <c r="L24" s="16"/>
      <c r="M24" s="29" t="s">
        <v>43</v>
      </c>
      <c r="N24" s="48">
        <f>(+N22+N23)/2</f>
        <v>0</v>
      </c>
      <c r="O24" s="120"/>
      <c r="P24" s="43"/>
      <c r="Q24" s="42"/>
      <c r="R24" s="42"/>
      <c r="X24" s="41"/>
      <c r="Y24" s="46"/>
      <c r="Z24" s="41"/>
      <c r="AA24" s="41"/>
      <c r="AB24" s="41"/>
      <c r="AC24" s="41"/>
    </row>
    <row r="26" spans="9:15" ht="13.5">
      <c r="I26" s="116" t="s">
        <v>193</v>
      </c>
      <c r="J26" s="116"/>
      <c r="K26" s="117" t="s">
        <v>31</v>
      </c>
      <c r="M26" s="116" t="s">
        <v>192</v>
      </c>
      <c r="N26" s="116"/>
      <c r="O26" s="117" t="s">
        <v>31</v>
      </c>
    </row>
    <row r="27" spans="9:15" ht="13.5">
      <c r="I27" s="116"/>
      <c r="J27" s="116"/>
      <c r="K27" s="117"/>
      <c r="M27" s="116"/>
      <c r="N27" s="116"/>
      <c r="O27" s="117"/>
    </row>
    <row r="28" spans="9:15" ht="13.5">
      <c r="I28" s="19" t="s">
        <v>41</v>
      </c>
      <c r="J28" s="47"/>
      <c r="K28" s="118">
        <f>TRUNC(J30)</f>
        <v>0</v>
      </c>
      <c r="M28" s="19" t="s">
        <v>41</v>
      </c>
      <c r="N28" s="47"/>
      <c r="O28" s="118">
        <f>TRUNC(N30)</f>
        <v>0</v>
      </c>
    </row>
    <row r="29" spans="9:25" ht="13.5">
      <c r="I29" s="26" t="s">
        <v>42</v>
      </c>
      <c r="J29" s="49"/>
      <c r="K29" s="119"/>
      <c r="M29" s="26" t="s">
        <v>42</v>
      </c>
      <c r="N29" s="49"/>
      <c r="O29" s="119"/>
      <c r="W29" s="196" t="s">
        <v>196</v>
      </c>
      <c r="X29" s="197"/>
      <c r="Y29" s="198"/>
    </row>
    <row r="30" spans="9:25" ht="13.5">
      <c r="I30" s="29" t="s">
        <v>43</v>
      </c>
      <c r="J30" s="48">
        <f>(+J28+J29)/2</f>
        <v>0</v>
      </c>
      <c r="K30" s="120"/>
      <c r="M30" s="29" t="s">
        <v>43</v>
      </c>
      <c r="N30" s="48">
        <f>(+N28+N29)/2</f>
        <v>0</v>
      </c>
      <c r="O30" s="120"/>
      <c r="W30" s="199"/>
      <c r="X30" s="200"/>
      <c r="Y30" s="201"/>
    </row>
    <row r="31" spans="23:25" ht="13.5">
      <c r="W31" s="304"/>
      <c r="X31" s="304"/>
      <c r="Y31" s="304"/>
    </row>
    <row r="32" spans="9:25" ht="9.75" customHeight="1">
      <c r="I32" s="126" t="s">
        <v>39</v>
      </c>
      <c r="J32" s="127"/>
      <c r="K32" s="130" t="s">
        <v>31</v>
      </c>
      <c r="L32" s="18"/>
      <c r="M32" s="131" t="s">
        <v>40</v>
      </c>
      <c r="N32" s="132"/>
      <c r="O32" s="130" t="s">
        <v>31</v>
      </c>
      <c r="Q32" s="297" t="s">
        <v>2</v>
      </c>
      <c r="R32" s="242"/>
      <c r="W32" s="304"/>
      <c r="X32" s="304"/>
      <c r="Y32" s="304"/>
    </row>
    <row r="33" spans="9:25" ht="9.75" customHeight="1">
      <c r="I33" s="128"/>
      <c r="J33" s="129"/>
      <c r="K33" s="130"/>
      <c r="L33" s="18"/>
      <c r="M33" s="133"/>
      <c r="N33" s="134"/>
      <c r="O33" s="130"/>
      <c r="Q33" s="298"/>
      <c r="R33" s="245"/>
      <c r="W33" s="304"/>
      <c r="X33" s="304"/>
      <c r="Y33" s="304"/>
    </row>
    <row r="34" spans="9:25" ht="17.25" customHeight="1">
      <c r="I34" s="19" t="s">
        <v>41</v>
      </c>
      <c r="J34" s="107"/>
      <c r="K34" s="121">
        <f>IF(J36=0,0,VLOOKUP(J36,'成績配点'!$B$2:$D$13,3,TRUE))</f>
        <v>0</v>
      </c>
      <c r="L34" s="18"/>
      <c r="M34" s="21" t="s">
        <v>41</v>
      </c>
      <c r="N34" s="20"/>
      <c r="O34" s="121">
        <f>N36*-5</f>
        <v>0</v>
      </c>
      <c r="Q34" s="294">
        <f>K22+K34+K28+O28+O34+O22</f>
        <v>0</v>
      </c>
      <c r="R34" s="295"/>
      <c r="W34" s="304"/>
      <c r="X34" s="304"/>
      <c r="Y34" s="304"/>
    </row>
    <row r="35" spans="9:25" ht="17.25" customHeight="1">
      <c r="I35" s="26" t="s">
        <v>42</v>
      </c>
      <c r="J35" s="108"/>
      <c r="K35" s="121"/>
      <c r="L35" s="18"/>
      <c r="M35" s="27" t="s">
        <v>42</v>
      </c>
      <c r="N35" s="28"/>
      <c r="O35" s="121"/>
      <c r="Q35" s="296"/>
      <c r="R35" s="201"/>
      <c r="W35" s="304"/>
      <c r="X35" s="304"/>
      <c r="Y35" s="304"/>
    </row>
    <row r="36" spans="9:25" ht="17.25" customHeight="1">
      <c r="I36" s="29" t="s">
        <v>43</v>
      </c>
      <c r="J36" s="109">
        <f>ROUND((SUM((IF(J34="",65,J34)),(IF(J35="",65,J35))))/2,2)</f>
        <v>65</v>
      </c>
      <c r="K36" s="121"/>
      <c r="L36" s="18"/>
      <c r="M36" s="31" t="s">
        <v>44</v>
      </c>
      <c r="N36" s="30">
        <f>ROUNDUP(N34,0)+ROUNDUP(N35,0)</f>
        <v>0</v>
      </c>
      <c r="O36" s="121"/>
      <c r="Q36" s="24"/>
      <c r="R36" s="24"/>
      <c r="W36" s="304"/>
      <c r="X36" s="304"/>
      <c r="Y36" s="304"/>
    </row>
    <row r="38" spans="2:3" ht="13.5">
      <c r="B38" s="17" t="s">
        <v>7</v>
      </c>
      <c r="C38" t="s">
        <v>100</v>
      </c>
    </row>
    <row r="39" spans="2:3" ht="17.25">
      <c r="B39" s="17" t="s">
        <v>8</v>
      </c>
      <c r="C39" t="s">
        <v>0</v>
      </c>
    </row>
  </sheetData>
  <sheetProtection/>
  <mergeCells count="161">
    <mergeCell ref="W31:Y36"/>
    <mergeCell ref="Q12:Q13"/>
    <mergeCell ref="R10:R11"/>
    <mergeCell ref="S10:S11"/>
    <mergeCell ref="R12:R13"/>
    <mergeCell ref="T12:T13"/>
    <mergeCell ref="X20:X21"/>
    <mergeCell ref="X22:X23"/>
    <mergeCell ref="AE1:AJ1"/>
    <mergeCell ref="Q17:W18"/>
    <mergeCell ref="U8:U9"/>
    <mergeCell ref="S8:S9"/>
    <mergeCell ref="W29:Y30"/>
    <mergeCell ref="P8:P9"/>
    <mergeCell ref="P10:P11"/>
    <mergeCell ref="P12:P13"/>
    <mergeCell ref="R6:R7"/>
    <mergeCell ref="S6:S7"/>
    <mergeCell ref="R8:R9"/>
    <mergeCell ref="K34:K36"/>
    <mergeCell ref="O34:O36"/>
    <mergeCell ref="Q34:R35"/>
    <mergeCell ref="Q32:R33"/>
    <mergeCell ref="L15:L16"/>
    <mergeCell ref="M15:M16"/>
    <mergeCell ref="L17:L18"/>
    <mergeCell ref="N17:N18"/>
    <mergeCell ref="P17:P18"/>
    <mergeCell ref="Z20:Z21"/>
    <mergeCell ref="Z17:Z18"/>
    <mergeCell ref="O22:O24"/>
    <mergeCell ref="Y15:Y16"/>
    <mergeCell ref="Z12:Z13"/>
    <mergeCell ref="Z15:Z16"/>
    <mergeCell ref="Z22:Z23"/>
    <mergeCell ref="Y17:Y18"/>
    <mergeCell ref="Q15:X16"/>
    <mergeCell ref="I32:J33"/>
    <mergeCell ref="K32:K33"/>
    <mergeCell ref="M32:N33"/>
    <mergeCell ref="O32:O33"/>
    <mergeCell ref="D20:D23"/>
    <mergeCell ref="F20:G21"/>
    <mergeCell ref="F22:G23"/>
    <mergeCell ref="K20:K21"/>
    <mergeCell ref="I20:J21"/>
    <mergeCell ref="O26:O27"/>
    <mergeCell ref="M20:N21"/>
    <mergeCell ref="O20:O21"/>
    <mergeCell ref="N10:N11"/>
    <mergeCell ref="U6:U7"/>
    <mergeCell ref="Q10:Q11"/>
    <mergeCell ref="T10:T11"/>
    <mergeCell ref="U10:U11"/>
    <mergeCell ref="Q8:Q9"/>
    <mergeCell ref="N6:N7"/>
    <mergeCell ref="P15:P16"/>
    <mergeCell ref="K5:L5"/>
    <mergeCell ref="H5:J5"/>
    <mergeCell ref="K4:L4"/>
    <mergeCell ref="H4:J4"/>
    <mergeCell ref="K22:K24"/>
    <mergeCell ref="K6:L7"/>
    <mergeCell ref="K8:L9"/>
    <mergeCell ref="K12:L13"/>
    <mergeCell ref="H11:J11"/>
    <mergeCell ref="K10:L11"/>
    <mergeCell ref="N8:N9"/>
    <mergeCell ref="M10:M11"/>
    <mergeCell ref="M8:M9"/>
    <mergeCell ref="O10:O11"/>
    <mergeCell ref="B4:B5"/>
    <mergeCell ref="M4:M5"/>
    <mergeCell ref="N4:N5"/>
    <mergeCell ref="D4:F5"/>
    <mergeCell ref="C4:C5"/>
    <mergeCell ref="G4:G5"/>
    <mergeCell ref="H6:J6"/>
    <mergeCell ref="H7:J7"/>
    <mergeCell ref="H8:J8"/>
    <mergeCell ref="H9:J9"/>
    <mergeCell ref="B12:J13"/>
    <mergeCell ref="C6:C11"/>
    <mergeCell ref="D6:F11"/>
    <mergeCell ref="B6:B11"/>
    <mergeCell ref="J15:J16"/>
    <mergeCell ref="D17:D18"/>
    <mergeCell ref="J17:J18"/>
    <mergeCell ref="G6:G11"/>
    <mergeCell ref="C17:C18"/>
    <mergeCell ref="F15:F16"/>
    <mergeCell ref="E17:H18"/>
    <mergeCell ref="C15:C16"/>
    <mergeCell ref="E15:E16"/>
    <mergeCell ref="I15:I16"/>
    <mergeCell ref="D15:D16"/>
    <mergeCell ref="I17:I18"/>
    <mergeCell ref="G15:G16"/>
    <mergeCell ref="H15:H16"/>
    <mergeCell ref="B15:B18"/>
    <mergeCell ref="Y4:Z4"/>
    <mergeCell ref="M17:M18"/>
    <mergeCell ref="O17:O18"/>
    <mergeCell ref="X17:X18"/>
    <mergeCell ref="Q6:Q7"/>
    <mergeCell ref="N15:N16"/>
    <mergeCell ref="N12:N13"/>
    <mergeCell ref="O4:O5"/>
    <mergeCell ref="M6:M7"/>
    <mergeCell ref="V4:V5"/>
    <mergeCell ref="U12:U13"/>
    <mergeCell ref="O6:O7"/>
    <mergeCell ref="P4:U4"/>
    <mergeCell ref="P6:P7"/>
    <mergeCell ref="O8:O9"/>
    <mergeCell ref="Z10:Z11"/>
    <mergeCell ref="Y12:Y13"/>
    <mergeCell ref="X12:X13"/>
    <mergeCell ref="V6:V7"/>
    <mergeCell ref="Y6:Y7"/>
    <mergeCell ref="W6:W13"/>
    <mergeCell ref="X4:X5"/>
    <mergeCell ref="W4:W5"/>
    <mergeCell ref="X6:X7"/>
    <mergeCell ref="X8:X9"/>
    <mergeCell ref="X10:X11"/>
    <mergeCell ref="O15:O16"/>
    <mergeCell ref="T8:T9"/>
    <mergeCell ref="T6:T7"/>
    <mergeCell ref="V8:V9"/>
    <mergeCell ref="S12:S13"/>
    <mergeCell ref="AC12:AC13"/>
    <mergeCell ref="AB12:AB13"/>
    <mergeCell ref="AC6:AC7"/>
    <mergeCell ref="Z8:Z9"/>
    <mergeCell ref="Y8:Y9"/>
    <mergeCell ref="AA6:AA7"/>
    <mergeCell ref="AA8:AA9"/>
    <mergeCell ref="Z6:Z7"/>
    <mergeCell ref="AA12:AA13"/>
    <mergeCell ref="Y10:Y11"/>
    <mergeCell ref="Z1:AD1"/>
    <mergeCell ref="AC8:AC9"/>
    <mergeCell ref="AC10:AC11"/>
    <mergeCell ref="AB6:AB7"/>
    <mergeCell ref="AB8:AB9"/>
    <mergeCell ref="AB10:AB11"/>
    <mergeCell ref="AB4:AB5"/>
    <mergeCell ref="AC4:AC5"/>
    <mergeCell ref="AA4:AA5"/>
    <mergeCell ref="AA10:AA11"/>
    <mergeCell ref="O28:O30"/>
    <mergeCell ref="I26:J27"/>
    <mergeCell ref="K26:K27"/>
    <mergeCell ref="K28:K30"/>
    <mergeCell ref="M26:N27"/>
    <mergeCell ref="V10:V11"/>
    <mergeCell ref="H10:J10"/>
    <mergeCell ref="K15:K16"/>
    <mergeCell ref="K17:K18"/>
    <mergeCell ref="M12:M13"/>
  </mergeCells>
  <dataValidations count="1">
    <dataValidation allowBlank="1" showInputMessage="1" showErrorMessage="1" imeMode="on" sqref="C6:G11 H7:J7 H9:J9"/>
  </dataValidations>
  <printOptions horizontalCentered="1"/>
  <pageMargins left="0" right="0" top="0.7874015748031497" bottom="0.7874015748031497" header="0.5118110236220472" footer="0.5118110236220472"/>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Q48"/>
  <sheetViews>
    <sheetView zoomScale="85" zoomScaleNormal="85" zoomScalePageLayoutView="0" workbookViewId="0" topLeftCell="A1">
      <selection activeCell="M45" sqref="M45"/>
    </sheetView>
  </sheetViews>
  <sheetFormatPr defaultColWidth="8.796875" defaultRowHeight="14.25"/>
  <cols>
    <col min="2" max="2" width="15.8984375" style="0" customWidth="1"/>
    <col min="3" max="3" width="13.19921875" style="0" customWidth="1"/>
    <col min="4" max="6" width="4.3984375" style="78" customWidth="1"/>
    <col min="7" max="7" width="4.09765625" style="78" customWidth="1"/>
    <col min="8" max="8" width="4.3984375" style="78" customWidth="1"/>
    <col min="9" max="9" width="7" style="78" customWidth="1"/>
    <col min="10" max="12" width="4.3984375" style="78" customWidth="1"/>
    <col min="13" max="13" width="9" style="46" customWidth="1"/>
    <col min="14" max="14" width="13.19921875" style="100" bestFit="1" customWidth="1"/>
    <col min="16" max="16" width="10.09765625" style="0" bestFit="1" customWidth="1"/>
  </cols>
  <sheetData>
    <row r="1" spans="2:13" ht="13.5">
      <c r="B1" t="s">
        <v>90</v>
      </c>
      <c r="C1" s="311" t="s">
        <v>197</v>
      </c>
      <c r="D1" s="311"/>
      <c r="E1" s="311"/>
      <c r="F1" s="311"/>
      <c r="G1" s="311"/>
      <c r="H1" s="311"/>
      <c r="I1" s="311"/>
      <c r="J1" s="311"/>
      <c r="K1" s="311"/>
      <c r="L1" s="311"/>
      <c r="M1" s="311"/>
    </row>
    <row r="2" spans="10:13" ht="13.5">
      <c r="J2" s="310"/>
      <c r="K2" s="310"/>
      <c r="L2" s="310"/>
      <c r="M2" s="310"/>
    </row>
    <row r="3" spans="1:16" ht="13.5">
      <c r="A3" s="77"/>
      <c r="B3" s="1" t="s">
        <v>88</v>
      </c>
      <c r="C3" s="1" t="s">
        <v>89</v>
      </c>
      <c r="D3" s="82"/>
      <c r="E3" s="79"/>
      <c r="F3" s="79"/>
      <c r="G3" s="79"/>
      <c r="H3" s="79"/>
      <c r="I3" s="79"/>
      <c r="J3" s="79"/>
      <c r="K3" s="79"/>
      <c r="L3" s="79"/>
      <c r="M3" s="74"/>
      <c r="N3" s="101"/>
      <c r="P3" s="4"/>
    </row>
    <row r="4" spans="1:17" ht="13.5">
      <c r="A4" s="91" t="s">
        <v>156</v>
      </c>
      <c r="B4" s="5">
        <v>0</v>
      </c>
      <c r="C4" s="5">
        <v>10000</v>
      </c>
      <c r="D4" s="83"/>
      <c r="E4" s="102">
        <v>131</v>
      </c>
      <c r="F4" s="102" t="s">
        <v>143</v>
      </c>
      <c r="G4" s="102">
        <f aca="true" t="shared" si="0" ref="G4:G44">$P$4</f>
        <v>0</v>
      </c>
      <c r="H4" s="102" t="s">
        <v>144</v>
      </c>
      <c r="I4" s="102">
        <v>10000</v>
      </c>
      <c r="J4" s="102" t="s">
        <v>145</v>
      </c>
      <c r="K4" s="102">
        <v>397</v>
      </c>
      <c r="L4" s="102" t="s">
        <v>146</v>
      </c>
      <c r="M4" s="103">
        <f aca="true" t="shared" si="1" ref="M4:M44">INT(E4*G4/I4+K4)</f>
        <v>397</v>
      </c>
      <c r="N4" s="101"/>
      <c r="P4" s="92">
        <f>+'計算'!K12</f>
        <v>0</v>
      </c>
      <c r="Q4" t="s">
        <v>172</v>
      </c>
    </row>
    <row r="5" spans="1:14" ht="13.5">
      <c r="A5" s="91" t="s">
        <v>157</v>
      </c>
      <c r="B5" s="5">
        <v>10000</v>
      </c>
      <c r="C5" s="5">
        <v>12000</v>
      </c>
      <c r="D5" s="83"/>
      <c r="E5" s="102">
        <v>11</v>
      </c>
      <c r="F5" s="102" t="s">
        <v>147</v>
      </c>
      <c r="G5" s="102">
        <f t="shared" si="0"/>
        <v>0</v>
      </c>
      <c r="H5" s="102" t="s">
        <v>148</v>
      </c>
      <c r="I5" s="102">
        <v>2000</v>
      </c>
      <c r="J5" s="102" t="s">
        <v>149</v>
      </c>
      <c r="K5" s="102">
        <v>473</v>
      </c>
      <c r="L5" s="102" t="s">
        <v>150</v>
      </c>
      <c r="M5" s="103">
        <f t="shared" si="1"/>
        <v>473</v>
      </c>
      <c r="N5" s="101"/>
    </row>
    <row r="6" spans="1:17" ht="13.5">
      <c r="A6" s="91" t="s">
        <v>158</v>
      </c>
      <c r="B6" s="5">
        <v>12000</v>
      </c>
      <c r="C6" s="5">
        <v>15000</v>
      </c>
      <c r="D6" s="83"/>
      <c r="E6" s="102">
        <v>14</v>
      </c>
      <c r="F6" s="102" t="s">
        <v>147</v>
      </c>
      <c r="G6" s="102">
        <f t="shared" si="0"/>
        <v>0</v>
      </c>
      <c r="H6" s="102" t="s">
        <v>148</v>
      </c>
      <c r="I6" s="102">
        <v>3000</v>
      </c>
      <c r="J6" s="102" t="s">
        <v>149</v>
      </c>
      <c r="K6" s="102">
        <v>483</v>
      </c>
      <c r="L6" s="102" t="s">
        <v>150</v>
      </c>
      <c r="M6" s="103">
        <f t="shared" si="1"/>
        <v>483</v>
      </c>
      <c r="N6" s="101"/>
      <c r="P6" s="2">
        <f>VLOOKUP(P4,$B$4:$M$45,12,TRUE)</f>
        <v>397</v>
      </c>
      <c r="Q6" t="s">
        <v>173</v>
      </c>
    </row>
    <row r="7" spans="1:16" ht="13.5">
      <c r="A7" s="91" t="s">
        <v>159</v>
      </c>
      <c r="B7" s="5">
        <v>15000</v>
      </c>
      <c r="C7" s="5">
        <v>20000</v>
      </c>
      <c r="D7" s="83"/>
      <c r="E7" s="102">
        <v>20</v>
      </c>
      <c r="F7" s="102" t="s">
        <v>151</v>
      </c>
      <c r="G7" s="102">
        <f t="shared" si="0"/>
        <v>0</v>
      </c>
      <c r="H7" s="102" t="s">
        <v>152</v>
      </c>
      <c r="I7" s="102">
        <v>5000</v>
      </c>
      <c r="J7" s="102" t="s">
        <v>153</v>
      </c>
      <c r="K7" s="102">
        <v>493</v>
      </c>
      <c r="L7" s="102" t="s">
        <v>154</v>
      </c>
      <c r="M7" s="103">
        <f t="shared" si="1"/>
        <v>493</v>
      </c>
      <c r="N7" s="101"/>
      <c r="P7" s="4"/>
    </row>
    <row r="8" spans="1:16" ht="13.5">
      <c r="A8" s="91" t="s">
        <v>160</v>
      </c>
      <c r="B8" s="5">
        <v>20000</v>
      </c>
      <c r="C8" s="5">
        <v>25000</v>
      </c>
      <c r="D8" s="84"/>
      <c r="E8" s="102">
        <v>16</v>
      </c>
      <c r="F8" s="102" t="s">
        <v>151</v>
      </c>
      <c r="G8" s="102">
        <f t="shared" si="0"/>
        <v>0</v>
      </c>
      <c r="H8" s="102" t="s">
        <v>152</v>
      </c>
      <c r="I8" s="102">
        <v>5000</v>
      </c>
      <c r="J8" s="102" t="s">
        <v>153</v>
      </c>
      <c r="K8" s="104">
        <v>509</v>
      </c>
      <c r="L8" s="102" t="s">
        <v>154</v>
      </c>
      <c r="M8" s="103">
        <f t="shared" si="1"/>
        <v>509</v>
      </c>
      <c r="N8" s="101"/>
      <c r="P8" s="4"/>
    </row>
    <row r="9" spans="1:14" ht="13.5">
      <c r="A9" s="91" t="s">
        <v>161</v>
      </c>
      <c r="B9" s="5">
        <v>25000</v>
      </c>
      <c r="C9" s="5">
        <v>30000</v>
      </c>
      <c r="D9" s="84"/>
      <c r="E9" s="102">
        <v>13</v>
      </c>
      <c r="F9" s="102" t="s">
        <v>151</v>
      </c>
      <c r="G9" s="102">
        <f t="shared" si="0"/>
        <v>0</v>
      </c>
      <c r="H9" s="102" t="s">
        <v>152</v>
      </c>
      <c r="I9" s="102">
        <v>5000</v>
      </c>
      <c r="J9" s="102" t="s">
        <v>153</v>
      </c>
      <c r="K9" s="104">
        <v>524</v>
      </c>
      <c r="L9" s="102" t="s">
        <v>154</v>
      </c>
      <c r="M9" s="103">
        <f t="shared" si="1"/>
        <v>524</v>
      </c>
      <c r="N9" s="101"/>
    </row>
    <row r="10" spans="1:14" ht="13.5">
      <c r="A10" s="91" t="s">
        <v>162</v>
      </c>
      <c r="B10" s="5">
        <v>30000</v>
      </c>
      <c r="C10" s="5">
        <v>40000</v>
      </c>
      <c r="D10" s="84"/>
      <c r="E10" s="102">
        <v>24</v>
      </c>
      <c r="F10" s="102" t="s">
        <v>151</v>
      </c>
      <c r="G10" s="102">
        <f t="shared" si="0"/>
        <v>0</v>
      </c>
      <c r="H10" s="102" t="s">
        <v>152</v>
      </c>
      <c r="I10" s="104">
        <v>10000</v>
      </c>
      <c r="J10" s="102" t="s">
        <v>153</v>
      </c>
      <c r="K10" s="104">
        <v>530</v>
      </c>
      <c r="L10" s="102" t="s">
        <v>154</v>
      </c>
      <c r="M10" s="103">
        <f t="shared" si="1"/>
        <v>530</v>
      </c>
      <c r="N10" s="101"/>
    </row>
    <row r="11" spans="1:14" ht="13.5">
      <c r="A11" s="91" t="s">
        <v>163</v>
      </c>
      <c r="B11" s="5">
        <v>40000</v>
      </c>
      <c r="C11" s="5">
        <v>50000</v>
      </c>
      <c r="D11" s="84"/>
      <c r="E11" s="102">
        <v>19</v>
      </c>
      <c r="F11" s="102" t="s">
        <v>151</v>
      </c>
      <c r="G11" s="102">
        <f t="shared" si="0"/>
        <v>0</v>
      </c>
      <c r="H11" s="102" t="s">
        <v>152</v>
      </c>
      <c r="I11" s="104">
        <v>10000</v>
      </c>
      <c r="J11" s="102" t="s">
        <v>153</v>
      </c>
      <c r="K11" s="104">
        <v>550</v>
      </c>
      <c r="L11" s="102" t="s">
        <v>154</v>
      </c>
      <c r="M11" s="103">
        <f t="shared" si="1"/>
        <v>550</v>
      </c>
      <c r="N11" s="101"/>
    </row>
    <row r="12" spans="1:14" ht="13.5">
      <c r="A12" s="91" t="s">
        <v>164</v>
      </c>
      <c r="B12" s="5">
        <v>50000</v>
      </c>
      <c r="C12" s="5">
        <v>60000</v>
      </c>
      <c r="D12" s="84"/>
      <c r="E12" s="102">
        <v>16</v>
      </c>
      <c r="F12" s="102" t="s">
        <v>151</v>
      </c>
      <c r="G12" s="102">
        <f t="shared" si="0"/>
        <v>0</v>
      </c>
      <c r="H12" s="102" t="s">
        <v>152</v>
      </c>
      <c r="I12" s="104">
        <v>10000</v>
      </c>
      <c r="J12" s="102" t="s">
        <v>153</v>
      </c>
      <c r="K12" s="104">
        <v>565</v>
      </c>
      <c r="L12" s="102" t="s">
        <v>154</v>
      </c>
      <c r="M12" s="103">
        <f t="shared" si="1"/>
        <v>565</v>
      </c>
      <c r="N12" s="101"/>
    </row>
    <row r="13" spans="1:14" ht="13.5">
      <c r="A13" s="91" t="s">
        <v>165</v>
      </c>
      <c r="B13" s="5">
        <v>60000</v>
      </c>
      <c r="C13" s="5">
        <v>80000</v>
      </c>
      <c r="D13" s="84"/>
      <c r="E13" s="102">
        <v>28</v>
      </c>
      <c r="F13" s="102" t="s">
        <v>151</v>
      </c>
      <c r="G13" s="102">
        <f t="shared" si="0"/>
        <v>0</v>
      </c>
      <c r="H13" s="102" t="s">
        <v>152</v>
      </c>
      <c r="I13" s="104">
        <v>20000</v>
      </c>
      <c r="J13" s="102" t="s">
        <v>153</v>
      </c>
      <c r="K13" s="104">
        <v>577</v>
      </c>
      <c r="L13" s="102" t="s">
        <v>154</v>
      </c>
      <c r="M13" s="103">
        <f t="shared" si="1"/>
        <v>577</v>
      </c>
      <c r="N13" s="101"/>
    </row>
    <row r="14" spans="1:14" ht="13.5">
      <c r="A14" s="91" t="s">
        <v>166</v>
      </c>
      <c r="B14" s="5">
        <v>80000</v>
      </c>
      <c r="C14" s="5">
        <v>100000</v>
      </c>
      <c r="D14" s="84"/>
      <c r="E14" s="102">
        <v>22</v>
      </c>
      <c r="F14" s="102" t="s">
        <v>151</v>
      </c>
      <c r="G14" s="102">
        <f t="shared" si="0"/>
        <v>0</v>
      </c>
      <c r="H14" s="102" t="s">
        <v>152</v>
      </c>
      <c r="I14" s="104">
        <v>20000</v>
      </c>
      <c r="J14" s="102" t="s">
        <v>153</v>
      </c>
      <c r="K14" s="104">
        <v>601</v>
      </c>
      <c r="L14" s="102" t="s">
        <v>154</v>
      </c>
      <c r="M14" s="103">
        <f t="shared" si="1"/>
        <v>601</v>
      </c>
      <c r="N14" s="101"/>
    </row>
    <row r="15" spans="1:14" ht="13.5">
      <c r="A15" s="91" t="s">
        <v>167</v>
      </c>
      <c r="B15" s="5">
        <v>100000</v>
      </c>
      <c r="C15" s="5">
        <v>120000</v>
      </c>
      <c r="D15" s="84"/>
      <c r="E15" s="102">
        <v>19</v>
      </c>
      <c r="F15" s="102" t="s">
        <v>151</v>
      </c>
      <c r="G15" s="102">
        <f t="shared" si="0"/>
        <v>0</v>
      </c>
      <c r="H15" s="102" t="s">
        <v>152</v>
      </c>
      <c r="I15" s="104">
        <v>20000</v>
      </c>
      <c r="J15" s="102" t="s">
        <v>153</v>
      </c>
      <c r="K15" s="104">
        <v>616</v>
      </c>
      <c r="L15" s="102" t="s">
        <v>154</v>
      </c>
      <c r="M15" s="103">
        <f t="shared" si="1"/>
        <v>616</v>
      </c>
      <c r="N15" s="101"/>
    </row>
    <row r="16" spans="1:14" ht="13.5">
      <c r="A16" s="91" t="s">
        <v>137</v>
      </c>
      <c r="B16" s="5">
        <v>120000</v>
      </c>
      <c r="C16" s="5">
        <v>150000</v>
      </c>
      <c r="D16" s="84"/>
      <c r="E16" s="102">
        <v>26</v>
      </c>
      <c r="F16" s="102" t="s">
        <v>151</v>
      </c>
      <c r="G16" s="102">
        <f t="shared" si="0"/>
        <v>0</v>
      </c>
      <c r="H16" s="102" t="s">
        <v>152</v>
      </c>
      <c r="I16" s="104">
        <v>30000</v>
      </c>
      <c r="J16" s="102" t="s">
        <v>153</v>
      </c>
      <c r="K16" s="104">
        <v>626</v>
      </c>
      <c r="L16" s="102" t="s">
        <v>154</v>
      </c>
      <c r="M16" s="103">
        <f t="shared" si="1"/>
        <v>626</v>
      </c>
      <c r="N16" s="101"/>
    </row>
    <row r="17" spans="1:14" ht="13.5">
      <c r="A17" s="91" t="s">
        <v>136</v>
      </c>
      <c r="B17" s="5">
        <v>150000</v>
      </c>
      <c r="C17" s="5">
        <v>200000</v>
      </c>
      <c r="D17" s="84"/>
      <c r="E17" s="102">
        <v>34</v>
      </c>
      <c r="F17" s="102" t="s">
        <v>151</v>
      </c>
      <c r="G17" s="102">
        <f t="shared" si="0"/>
        <v>0</v>
      </c>
      <c r="H17" s="102" t="s">
        <v>152</v>
      </c>
      <c r="I17" s="104">
        <v>50000</v>
      </c>
      <c r="J17" s="102" t="s">
        <v>153</v>
      </c>
      <c r="K17" s="104">
        <v>654</v>
      </c>
      <c r="L17" s="102" t="s">
        <v>154</v>
      </c>
      <c r="M17" s="103">
        <f t="shared" si="1"/>
        <v>654</v>
      </c>
      <c r="N17" s="101"/>
    </row>
    <row r="18" spans="1:14" ht="13.5">
      <c r="A18" s="91" t="s">
        <v>135</v>
      </c>
      <c r="B18" s="5">
        <v>200000</v>
      </c>
      <c r="C18" s="5">
        <v>250000</v>
      </c>
      <c r="D18" s="84"/>
      <c r="E18" s="102">
        <v>28</v>
      </c>
      <c r="F18" s="102" t="s">
        <v>151</v>
      </c>
      <c r="G18" s="102">
        <f t="shared" si="0"/>
        <v>0</v>
      </c>
      <c r="H18" s="102" t="s">
        <v>152</v>
      </c>
      <c r="I18" s="104">
        <v>50000</v>
      </c>
      <c r="J18" s="102" t="s">
        <v>153</v>
      </c>
      <c r="K18" s="104">
        <v>678</v>
      </c>
      <c r="L18" s="102" t="s">
        <v>154</v>
      </c>
      <c r="M18" s="103">
        <f t="shared" si="1"/>
        <v>678</v>
      </c>
      <c r="N18" s="101"/>
    </row>
    <row r="19" spans="1:14" ht="13.5">
      <c r="A19" s="91" t="s">
        <v>134</v>
      </c>
      <c r="B19" s="5">
        <v>250000</v>
      </c>
      <c r="C19" s="5">
        <v>300000</v>
      </c>
      <c r="D19" s="84"/>
      <c r="E19" s="102">
        <v>24</v>
      </c>
      <c r="F19" s="102" t="s">
        <v>151</v>
      </c>
      <c r="G19" s="102">
        <f t="shared" si="0"/>
        <v>0</v>
      </c>
      <c r="H19" s="102" t="s">
        <v>152</v>
      </c>
      <c r="I19" s="104">
        <v>50000</v>
      </c>
      <c r="J19" s="102" t="s">
        <v>153</v>
      </c>
      <c r="K19" s="104">
        <v>698</v>
      </c>
      <c r="L19" s="102" t="s">
        <v>154</v>
      </c>
      <c r="M19" s="103">
        <f t="shared" si="1"/>
        <v>698</v>
      </c>
      <c r="N19" s="101"/>
    </row>
    <row r="20" spans="1:14" ht="13.5">
      <c r="A20" s="91" t="s">
        <v>133</v>
      </c>
      <c r="B20" s="5">
        <v>300000</v>
      </c>
      <c r="C20" s="5">
        <v>400000</v>
      </c>
      <c r="D20" s="84"/>
      <c r="E20" s="102">
        <v>42</v>
      </c>
      <c r="F20" s="102" t="s">
        <v>151</v>
      </c>
      <c r="G20" s="102">
        <f t="shared" si="0"/>
        <v>0</v>
      </c>
      <c r="H20" s="102" t="s">
        <v>152</v>
      </c>
      <c r="I20" s="104">
        <v>100000</v>
      </c>
      <c r="J20" s="102" t="s">
        <v>153</v>
      </c>
      <c r="K20" s="104">
        <v>716</v>
      </c>
      <c r="L20" s="102" t="s">
        <v>154</v>
      </c>
      <c r="M20" s="103">
        <f t="shared" si="1"/>
        <v>716</v>
      </c>
      <c r="N20" s="101"/>
    </row>
    <row r="21" spans="1:14" ht="13.5">
      <c r="A21" s="91" t="s">
        <v>132</v>
      </c>
      <c r="B21" s="5">
        <v>400000</v>
      </c>
      <c r="C21" s="5">
        <v>500000</v>
      </c>
      <c r="D21" s="84"/>
      <c r="E21" s="102">
        <v>34</v>
      </c>
      <c r="F21" s="102" t="s">
        <v>151</v>
      </c>
      <c r="G21" s="102">
        <f t="shared" si="0"/>
        <v>0</v>
      </c>
      <c r="H21" s="102" t="s">
        <v>152</v>
      </c>
      <c r="I21" s="104">
        <v>100000</v>
      </c>
      <c r="J21" s="102" t="s">
        <v>153</v>
      </c>
      <c r="K21" s="104">
        <v>748</v>
      </c>
      <c r="L21" s="102" t="s">
        <v>154</v>
      </c>
      <c r="M21" s="103">
        <f t="shared" si="1"/>
        <v>748</v>
      </c>
      <c r="N21" s="101"/>
    </row>
    <row r="22" spans="1:14" ht="13.5">
      <c r="A22" s="91" t="s">
        <v>131</v>
      </c>
      <c r="B22" s="5">
        <v>500000</v>
      </c>
      <c r="C22" s="5">
        <v>600000</v>
      </c>
      <c r="D22" s="84"/>
      <c r="E22" s="102">
        <v>25</v>
      </c>
      <c r="F22" s="102" t="s">
        <v>151</v>
      </c>
      <c r="G22" s="102">
        <f t="shared" si="0"/>
        <v>0</v>
      </c>
      <c r="H22" s="102" t="s">
        <v>152</v>
      </c>
      <c r="I22" s="104">
        <v>100000</v>
      </c>
      <c r="J22" s="102" t="s">
        <v>153</v>
      </c>
      <c r="K22" s="104">
        <v>793</v>
      </c>
      <c r="L22" s="102" t="s">
        <v>154</v>
      </c>
      <c r="M22" s="103">
        <f t="shared" si="1"/>
        <v>793</v>
      </c>
      <c r="N22" s="101"/>
    </row>
    <row r="23" spans="1:14" ht="13.5">
      <c r="A23" s="91" t="s">
        <v>130</v>
      </c>
      <c r="B23" s="5">
        <v>600000</v>
      </c>
      <c r="C23" s="5">
        <v>800000</v>
      </c>
      <c r="D23" s="84"/>
      <c r="E23" s="102">
        <v>25</v>
      </c>
      <c r="F23" s="102" t="s">
        <v>151</v>
      </c>
      <c r="G23" s="102">
        <f t="shared" si="0"/>
        <v>0</v>
      </c>
      <c r="H23" s="102" t="s">
        <v>152</v>
      </c>
      <c r="I23" s="104">
        <v>200000</v>
      </c>
      <c r="J23" s="102" t="s">
        <v>153</v>
      </c>
      <c r="K23" s="104">
        <v>868</v>
      </c>
      <c r="L23" s="102" t="s">
        <v>154</v>
      </c>
      <c r="M23" s="103">
        <f t="shared" si="1"/>
        <v>868</v>
      </c>
      <c r="N23" s="101"/>
    </row>
    <row r="24" spans="1:14" ht="13.5">
      <c r="A24" s="91" t="s">
        <v>129</v>
      </c>
      <c r="B24" s="5">
        <v>800000</v>
      </c>
      <c r="C24" s="5">
        <v>1000000</v>
      </c>
      <c r="D24" s="84"/>
      <c r="E24" s="102">
        <v>38</v>
      </c>
      <c r="F24" s="102" t="s">
        <v>151</v>
      </c>
      <c r="G24" s="102">
        <f t="shared" si="0"/>
        <v>0</v>
      </c>
      <c r="H24" s="102" t="s">
        <v>152</v>
      </c>
      <c r="I24" s="104">
        <v>200000</v>
      </c>
      <c r="J24" s="102" t="s">
        <v>153</v>
      </c>
      <c r="K24" s="104">
        <v>816</v>
      </c>
      <c r="L24" s="102" t="s">
        <v>154</v>
      </c>
      <c r="M24" s="103">
        <f t="shared" si="1"/>
        <v>816</v>
      </c>
      <c r="N24" s="101"/>
    </row>
    <row r="25" spans="1:14" ht="13.5">
      <c r="A25" s="91" t="s">
        <v>128</v>
      </c>
      <c r="B25" s="5">
        <v>1000000</v>
      </c>
      <c r="C25" s="5">
        <v>1200000</v>
      </c>
      <c r="D25" s="84"/>
      <c r="E25" s="102">
        <v>39</v>
      </c>
      <c r="F25" s="102" t="s">
        <v>151</v>
      </c>
      <c r="G25" s="102">
        <f t="shared" si="0"/>
        <v>0</v>
      </c>
      <c r="H25" s="102" t="s">
        <v>152</v>
      </c>
      <c r="I25" s="104">
        <v>200000</v>
      </c>
      <c r="J25" s="102" t="s">
        <v>153</v>
      </c>
      <c r="K25" s="104">
        <v>811</v>
      </c>
      <c r="L25" s="102" t="s">
        <v>154</v>
      </c>
      <c r="M25" s="103">
        <f t="shared" si="1"/>
        <v>811</v>
      </c>
      <c r="N25" s="101"/>
    </row>
    <row r="26" spans="1:14" ht="13.5">
      <c r="A26" s="91" t="s">
        <v>127</v>
      </c>
      <c r="B26" s="5">
        <v>1200000</v>
      </c>
      <c r="C26" s="5">
        <v>1500000</v>
      </c>
      <c r="D26" s="84"/>
      <c r="E26" s="102">
        <v>38</v>
      </c>
      <c r="F26" s="102" t="s">
        <v>151</v>
      </c>
      <c r="G26" s="102">
        <f t="shared" si="0"/>
        <v>0</v>
      </c>
      <c r="H26" s="102" t="s">
        <v>152</v>
      </c>
      <c r="I26" s="104">
        <v>300000</v>
      </c>
      <c r="J26" s="102" t="s">
        <v>153</v>
      </c>
      <c r="K26" s="104">
        <v>893</v>
      </c>
      <c r="L26" s="102" t="s">
        <v>154</v>
      </c>
      <c r="M26" s="103">
        <f t="shared" si="1"/>
        <v>893</v>
      </c>
      <c r="N26" s="101"/>
    </row>
    <row r="27" spans="1:14" ht="13.5">
      <c r="A27" s="91" t="s">
        <v>126</v>
      </c>
      <c r="B27" s="5">
        <v>1500000</v>
      </c>
      <c r="C27" s="5">
        <v>2000000</v>
      </c>
      <c r="D27" s="84"/>
      <c r="E27" s="102">
        <v>36</v>
      </c>
      <c r="F27" s="102" t="s">
        <v>151</v>
      </c>
      <c r="G27" s="102">
        <f t="shared" si="0"/>
        <v>0</v>
      </c>
      <c r="H27" s="102" t="s">
        <v>152</v>
      </c>
      <c r="I27" s="104">
        <v>500000</v>
      </c>
      <c r="J27" s="102" t="s">
        <v>153</v>
      </c>
      <c r="K27" s="104">
        <v>975</v>
      </c>
      <c r="L27" s="102" t="s">
        <v>154</v>
      </c>
      <c r="M27" s="103">
        <f t="shared" si="1"/>
        <v>975</v>
      </c>
      <c r="N27" s="101"/>
    </row>
    <row r="28" spans="1:14" ht="13.5">
      <c r="A28" s="91" t="s">
        <v>125</v>
      </c>
      <c r="B28" s="5">
        <v>2000000</v>
      </c>
      <c r="C28" s="5">
        <v>2500000</v>
      </c>
      <c r="D28" s="84"/>
      <c r="E28" s="102">
        <v>39</v>
      </c>
      <c r="F28" s="102" t="s">
        <v>151</v>
      </c>
      <c r="G28" s="102">
        <f t="shared" si="0"/>
        <v>0</v>
      </c>
      <c r="H28" s="102" t="s">
        <v>152</v>
      </c>
      <c r="I28" s="104">
        <v>500000</v>
      </c>
      <c r="J28" s="102" t="s">
        <v>153</v>
      </c>
      <c r="K28" s="104">
        <v>963</v>
      </c>
      <c r="L28" s="102" t="s">
        <v>154</v>
      </c>
      <c r="M28" s="103">
        <f t="shared" si="1"/>
        <v>963</v>
      </c>
      <c r="N28" s="101"/>
    </row>
    <row r="29" spans="1:14" ht="13.5">
      <c r="A29" s="91" t="s">
        <v>124</v>
      </c>
      <c r="B29" s="5">
        <v>2500000</v>
      </c>
      <c r="C29" s="5">
        <v>3000000</v>
      </c>
      <c r="D29" s="84"/>
      <c r="E29" s="102">
        <v>51</v>
      </c>
      <c r="F29" s="102" t="s">
        <v>151</v>
      </c>
      <c r="G29" s="102">
        <f t="shared" si="0"/>
        <v>0</v>
      </c>
      <c r="H29" s="102" t="s">
        <v>152</v>
      </c>
      <c r="I29" s="104">
        <v>500000</v>
      </c>
      <c r="J29" s="102" t="s">
        <v>153</v>
      </c>
      <c r="K29" s="104">
        <v>903</v>
      </c>
      <c r="L29" s="102" t="s">
        <v>154</v>
      </c>
      <c r="M29" s="103">
        <f t="shared" si="1"/>
        <v>903</v>
      </c>
      <c r="N29" s="101"/>
    </row>
    <row r="30" spans="1:14" ht="13.5">
      <c r="A30" s="91" t="s">
        <v>123</v>
      </c>
      <c r="B30" s="5">
        <v>3000000</v>
      </c>
      <c r="C30" s="5">
        <v>4000000</v>
      </c>
      <c r="D30" s="84"/>
      <c r="E30" s="102">
        <v>50</v>
      </c>
      <c r="F30" s="102" t="s">
        <v>151</v>
      </c>
      <c r="G30" s="102">
        <f t="shared" si="0"/>
        <v>0</v>
      </c>
      <c r="H30" s="102" t="s">
        <v>152</v>
      </c>
      <c r="I30" s="104">
        <v>1000000</v>
      </c>
      <c r="J30" s="102" t="s">
        <v>153</v>
      </c>
      <c r="K30" s="104">
        <v>1059</v>
      </c>
      <c r="L30" s="102" t="s">
        <v>154</v>
      </c>
      <c r="M30" s="103">
        <f t="shared" si="1"/>
        <v>1059</v>
      </c>
      <c r="N30" s="101"/>
    </row>
    <row r="31" spans="1:14" ht="13.5">
      <c r="A31" s="91" t="s">
        <v>122</v>
      </c>
      <c r="B31" s="5">
        <v>4000000</v>
      </c>
      <c r="C31" s="5">
        <v>5000000</v>
      </c>
      <c r="D31" s="84"/>
      <c r="E31" s="102">
        <v>51</v>
      </c>
      <c r="F31" s="102" t="s">
        <v>151</v>
      </c>
      <c r="G31" s="102">
        <f t="shared" si="0"/>
        <v>0</v>
      </c>
      <c r="H31" s="102" t="s">
        <v>152</v>
      </c>
      <c r="I31" s="104">
        <v>1000000</v>
      </c>
      <c r="J31" s="102" t="s">
        <v>153</v>
      </c>
      <c r="K31" s="104">
        <v>1055</v>
      </c>
      <c r="L31" s="102" t="s">
        <v>154</v>
      </c>
      <c r="M31" s="103">
        <f t="shared" si="1"/>
        <v>1055</v>
      </c>
      <c r="N31" s="101"/>
    </row>
    <row r="32" spans="1:14" ht="13.5">
      <c r="A32" s="91" t="s">
        <v>121</v>
      </c>
      <c r="B32" s="5">
        <v>5000000</v>
      </c>
      <c r="C32" s="5">
        <v>6000000</v>
      </c>
      <c r="D32" s="84"/>
      <c r="E32" s="102">
        <v>51</v>
      </c>
      <c r="F32" s="102" t="s">
        <v>151</v>
      </c>
      <c r="G32" s="102">
        <f t="shared" si="0"/>
        <v>0</v>
      </c>
      <c r="H32" s="102" t="s">
        <v>152</v>
      </c>
      <c r="I32" s="104">
        <v>1000000</v>
      </c>
      <c r="J32" s="102" t="s">
        <v>153</v>
      </c>
      <c r="K32" s="104">
        <v>1055</v>
      </c>
      <c r="L32" s="102" t="s">
        <v>154</v>
      </c>
      <c r="M32" s="103">
        <f t="shared" si="1"/>
        <v>1055</v>
      </c>
      <c r="N32" s="101"/>
    </row>
    <row r="33" spans="1:14" ht="13.5">
      <c r="A33" s="91" t="s">
        <v>120</v>
      </c>
      <c r="B33" s="5">
        <v>6000000</v>
      </c>
      <c r="C33" s="5">
        <v>8000000</v>
      </c>
      <c r="D33" s="84"/>
      <c r="E33" s="102">
        <v>50</v>
      </c>
      <c r="F33" s="102" t="s">
        <v>151</v>
      </c>
      <c r="G33" s="102">
        <f t="shared" si="0"/>
        <v>0</v>
      </c>
      <c r="H33" s="102" t="s">
        <v>152</v>
      </c>
      <c r="I33" s="104">
        <v>2000000</v>
      </c>
      <c r="J33" s="102" t="s">
        <v>153</v>
      </c>
      <c r="K33" s="104">
        <v>1211</v>
      </c>
      <c r="L33" s="102" t="s">
        <v>154</v>
      </c>
      <c r="M33" s="103">
        <f t="shared" si="1"/>
        <v>1211</v>
      </c>
      <c r="N33" s="101"/>
    </row>
    <row r="34" spans="1:13" ht="13.5">
      <c r="A34" s="91" t="s">
        <v>119</v>
      </c>
      <c r="B34" s="5">
        <v>8000000</v>
      </c>
      <c r="C34" s="5">
        <v>10000000</v>
      </c>
      <c r="D34" s="85"/>
      <c r="E34" s="102">
        <v>64</v>
      </c>
      <c r="F34" s="102" t="s">
        <v>151</v>
      </c>
      <c r="G34" s="102">
        <f t="shared" si="0"/>
        <v>0</v>
      </c>
      <c r="H34" s="102" t="s">
        <v>152</v>
      </c>
      <c r="I34" s="104">
        <v>2000000</v>
      </c>
      <c r="J34" s="102" t="s">
        <v>153</v>
      </c>
      <c r="K34" s="104">
        <v>1155</v>
      </c>
      <c r="L34" s="102" t="s">
        <v>154</v>
      </c>
      <c r="M34" s="103">
        <f t="shared" si="1"/>
        <v>1155</v>
      </c>
    </row>
    <row r="35" spans="1:13" ht="13.5">
      <c r="A35" s="91" t="s">
        <v>118</v>
      </c>
      <c r="B35" s="5">
        <v>10000000</v>
      </c>
      <c r="C35" s="5">
        <v>12000000</v>
      </c>
      <c r="E35" s="102">
        <v>62</v>
      </c>
      <c r="F35" s="102" t="s">
        <v>151</v>
      </c>
      <c r="G35" s="102">
        <f t="shared" si="0"/>
        <v>0</v>
      </c>
      <c r="H35" s="102" t="s">
        <v>152</v>
      </c>
      <c r="I35" s="104">
        <v>2000000</v>
      </c>
      <c r="J35" s="102" t="s">
        <v>153</v>
      </c>
      <c r="K35" s="104">
        <v>1165</v>
      </c>
      <c r="L35" s="102" t="s">
        <v>154</v>
      </c>
      <c r="M35" s="103">
        <f t="shared" si="1"/>
        <v>1165</v>
      </c>
    </row>
    <row r="36" spans="1:13" ht="13.5">
      <c r="A36" s="91" t="s">
        <v>117</v>
      </c>
      <c r="B36" s="5">
        <v>12000000</v>
      </c>
      <c r="C36" s="5">
        <v>15000000</v>
      </c>
      <c r="E36" s="102">
        <v>64</v>
      </c>
      <c r="F36" s="102" t="s">
        <v>151</v>
      </c>
      <c r="G36" s="102">
        <f t="shared" si="0"/>
        <v>0</v>
      </c>
      <c r="H36" s="102" t="s">
        <v>152</v>
      </c>
      <c r="I36" s="104">
        <v>3000000</v>
      </c>
      <c r="J36" s="102" t="s">
        <v>153</v>
      </c>
      <c r="K36" s="104">
        <v>1281</v>
      </c>
      <c r="L36" s="102" t="s">
        <v>154</v>
      </c>
      <c r="M36" s="103">
        <f t="shared" si="1"/>
        <v>1281</v>
      </c>
    </row>
    <row r="37" spans="1:13" ht="13.5">
      <c r="A37" s="91" t="s">
        <v>116</v>
      </c>
      <c r="B37" s="5">
        <v>15000000</v>
      </c>
      <c r="C37" s="5">
        <v>20000000</v>
      </c>
      <c r="E37" s="102">
        <v>76</v>
      </c>
      <c r="F37" s="102" t="s">
        <v>151</v>
      </c>
      <c r="G37" s="102">
        <f t="shared" si="0"/>
        <v>0</v>
      </c>
      <c r="H37" s="102" t="s">
        <v>152</v>
      </c>
      <c r="I37" s="104">
        <v>5000000</v>
      </c>
      <c r="J37" s="102" t="s">
        <v>153</v>
      </c>
      <c r="K37" s="104">
        <v>1373</v>
      </c>
      <c r="L37" s="102" t="s">
        <v>154</v>
      </c>
      <c r="M37" s="103">
        <f t="shared" si="1"/>
        <v>1373</v>
      </c>
    </row>
    <row r="38" spans="1:13" ht="13.5">
      <c r="A38" s="91" t="s">
        <v>115</v>
      </c>
      <c r="B38" s="5">
        <v>20000000</v>
      </c>
      <c r="C38" s="5">
        <v>25000000</v>
      </c>
      <c r="E38" s="102">
        <v>76</v>
      </c>
      <c r="F38" s="102" t="s">
        <v>151</v>
      </c>
      <c r="G38" s="102">
        <f t="shared" si="0"/>
        <v>0</v>
      </c>
      <c r="H38" s="102" t="s">
        <v>152</v>
      </c>
      <c r="I38" s="104">
        <v>5000000</v>
      </c>
      <c r="J38" s="102" t="s">
        <v>153</v>
      </c>
      <c r="K38" s="104">
        <v>1373</v>
      </c>
      <c r="L38" s="102" t="s">
        <v>154</v>
      </c>
      <c r="M38" s="103">
        <f t="shared" si="1"/>
        <v>1373</v>
      </c>
    </row>
    <row r="39" spans="1:13" ht="13.5">
      <c r="A39" s="91" t="s">
        <v>114</v>
      </c>
      <c r="B39" s="5">
        <v>25000000</v>
      </c>
      <c r="C39" s="5">
        <v>30000000</v>
      </c>
      <c r="E39" s="102">
        <v>75</v>
      </c>
      <c r="F39" s="102" t="s">
        <v>151</v>
      </c>
      <c r="G39" s="102">
        <f t="shared" si="0"/>
        <v>0</v>
      </c>
      <c r="H39" s="102" t="s">
        <v>152</v>
      </c>
      <c r="I39" s="104">
        <v>5000000</v>
      </c>
      <c r="J39" s="102" t="s">
        <v>153</v>
      </c>
      <c r="K39" s="104">
        <v>1378</v>
      </c>
      <c r="L39" s="102" t="s">
        <v>154</v>
      </c>
      <c r="M39" s="103">
        <f t="shared" si="1"/>
        <v>1378</v>
      </c>
    </row>
    <row r="40" spans="1:13" ht="13.5">
      <c r="A40" s="91" t="s">
        <v>113</v>
      </c>
      <c r="B40" s="5">
        <v>30000000</v>
      </c>
      <c r="C40" s="5">
        <v>40000000</v>
      </c>
      <c r="E40" s="102">
        <v>89</v>
      </c>
      <c r="F40" s="102" t="s">
        <v>151</v>
      </c>
      <c r="G40" s="102">
        <f t="shared" si="0"/>
        <v>0</v>
      </c>
      <c r="H40" s="102" t="s">
        <v>152</v>
      </c>
      <c r="I40" s="104">
        <v>10000000</v>
      </c>
      <c r="J40" s="102" t="s">
        <v>153</v>
      </c>
      <c r="K40" s="104">
        <v>1561</v>
      </c>
      <c r="L40" s="102" t="s">
        <v>154</v>
      </c>
      <c r="M40" s="103">
        <f t="shared" si="1"/>
        <v>1561</v>
      </c>
    </row>
    <row r="41" spans="1:13" ht="13.5">
      <c r="A41" s="91" t="s">
        <v>112</v>
      </c>
      <c r="B41" s="5">
        <v>40000000</v>
      </c>
      <c r="C41" s="5">
        <v>50000000</v>
      </c>
      <c r="E41" s="102">
        <v>89</v>
      </c>
      <c r="F41" s="102" t="s">
        <v>151</v>
      </c>
      <c r="G41" s="102">
        <f t="shared" si="0"/>
        <v>0</v>
      </c>
      <c r="H41" s="102" t="s">
        <v>152</v>
      </c>
      <c r="I41" s="104">
        <v>10000000</v>
      </c>
      <c r="J41" s="102" t="s">
        <v>153</v>
      </c>
      <c r="K41" s="104">
        <v>1561</v>
      </c>
      <c r="L41" s="102" t="s">
        <v>154</v>
      </c>
      <c r="M41" s="103">
        <f t="shared" si="1"/>
        <v>1561</v>
      </c>
    </row>
    <row r="42" spans="1:13" ht="13.5">
      <c r="A42" s="91" t="s">
        <v>111</v>
      </c>
      <c r="B42" s="5">
        <v>50000000</v>
      </c>
      <c r="C42" s="5">
        <v>60000000</v>
      </c>
      <c r="E42" s="102">
        <v>88</v>
      </c>
      <c r="F42" s="102" t="s">
        <v>151</v>
      </c>
      <c r="G42" s="102">
        <f t="shared" si="0"/>
        <v>0</v>
      </c>
      <c r="H42" s="102" t="s">
        <v>152</v>
      </c>
      <c r="I42" s="104">
        <v>10000000</v>
      </c>
      <c r="J42" s="102" t="s">
        <v>153</v>
      </c>
      <c r="K42" s="104">
        <v>1566</v>
      </c>
      <c r="L42" s="102" t="s">
        <v>154</v>
      </c>
      <c r="M42" s="103">
        <f t="shared" si="1"/>
        <v>1566</v>
      </c>
    </row>
    <row r="43" spans="1:13" ht="13.5">
      <c r="A43" s="91" t="s">
        <v>110</v>
      </c>
      <c r="B43" s="5">
        <v>60000000</v>
      </c>
      <c r="C43" s="5">
        <v>80000000</v>
      </c>
      <c r="E43" s="102">
        <v>101</v>
      </c>
      <c r="F43" s="102" t="s">
        <v>151</v>
      </c>
      <c r="G43" s="102">
        <f t="shared" si="0"/>
        <v>0</v>
      </c>
      <c r="H43" s="102" t="s">
        <v>152</v>
      </c>
      <c r="I43" s="104">
        <v>20000000</v>
      </c>
      <c r="J43" s="102" t="s">
        <v>153</v>
      </c>
      <c r="K43" s="104">
        <v>1791</v>
      </c>
      <c r="L43" s="102" t="s">
        <v>154</v>
      </c>
      <c r="M43" s="103">
        <f t="shared" si="1"/>
        <v>1791</v>
      </c>
    </row>
    <row r="44" spans="1:13" ht="13.5">
      <c r="A44" s="91" t="s">
        <v>109</v>
      </c>
      <c r="B44" s="5">
        <v>80000000</v>
      </c>
      <c r="C44" s="5">
        <v>100000000</v>
      </c>
      <c r="E44" s="102">
        <v>114</v>
      </c>
      <c r="F44" s="102" t="s">
        <v>151</v>
      </c>
      <c r="G44" s="102">
        <f t="shared" si="0"/>
        <v>0</v>
      </c>
      <c r="H44" s="102" t="s">
        <v>152</v>
      </c>
      <c r="I44" s="104">
        <v>20000000</v>
      </c>
      <c r="J44" s="102" t="s">
        <v>153</v>
      </c>
      <c r="K44" s="104">
        <v>1739</v>
      </c>
      <c r="L44" s="102" t="s">
        <v>154</v>
      </c>
      <c r="M44" s="103">
        <f t="shared" si="1"/>
        <v>1739</v>
      </c>
    </row>
    <row r="45" spans="1:13" ht="13.5">
      <c r="A45" s="91" t="s">
        <v>108</v>
      </c>
      <c r="B45" s="5">
        <v>100000000</v>
      </c>
      <c r="C45" s="5"/>
      <c r="E45" s="102"/>
      <c r="F45" s="102"/>
      <c r="G45" s="102"/>
      <c r="H45" s="102"/>
      <c r="I45" s="104"/>
      <c r="J45" s="102"/>
      <c r="K45" s="104"/>
      <c r="L45" s="102"/>
      <c r="M45" s="103">
        <v>2309</v>
      </c>
    </row>
    <row r="46" spans="1:3" ht="13.5">
      <c r="A46" s="91"/>
      <c r="B46" s="89"/>
      <c r="C46" s="89"/>
    </row>
    <row r="47" spans="1:3" ht="13.5">
      <c r="A47" s="91"/>
      <c r="B47" s="90"/>
      <c r="C47" s="90"/>
    </row>
    <row r="48" spans="2:3" ht="13.5">
      <c r="B48" s="90"/>
      <c r="C48" s="90"/>
    </row>
  </sheetData>
  <sheetProtection/>
  <mergeCells count="2">
    <mergeCell ref="J2:M2"/>
    <mergeCell ref="C1:M1"/>
  </mergeCells>
  <printOptions/>
  <pageMargins left="0.75" right="0.75" top="1" bottom="1" header="0.512" footer="0.512"/>
  <pageSetup fitToHeight="1" fitToWidth="1" horizontalDpi="300" verticalDpi="300" orientation="portrait" paperSize="9" scale="9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Q52"/>
  <sheetViews>
    <sheetView zoomScale="90" zoomScaleNormal="90" zoomScaleSheetLayoutView="75" zoomScalePageLayoutView="0" workbookViewId="0" topLeftCell="A1">
      <selection activeCell="M45" sqref="M45"/>
    </sheetView>
  </sheetViews>
  <sheetFormatPr defaultColWidth="8.796875" defaultRowHeight="14.25"/>
  <cols>
    <col min="2" max="2" width="15.8984375" style="0" customWidth="1"/>
    <col min="3" max="3" width="13.19921875" style="0" customWidth="1"/>
    <col min="4" max="6" width="4.3984375" style="78" customWidth="1"/>
    <col min="7" max="7" width="4.09765625" style="78" customWidth="1"/>
    <col min="8" max="8" width="4.3984375" style="78" customWidth="1"/>
    <col min="9" max="9" width="7" style="78" customWidth="1"/>
    <col min="10" max="12" width="4.3984375" style="78" customWidth="1"/>
    <col min="13" max="13" width="9" style="46" customWidth="1"/>
    <col min="14" max="14" width="12.69921875" style="100" bestFit="1" customWidth="1"/>
    <col min="16" max="16" width="10.09765625" style="0" bestFit="1" customWidth="1"/>
  </cols>
  <sheetData>
    <row r="1" spans="2:13" ht="13.5">
      <c r="B1" t="s">
        <v>91</v>
      </c>
      <c r="D1" s="311" t="s">
        <v>198</v>
      </c>
      <c r="E1" s="311"/>
      <c r="F1" s="311"/>
      <c r="G1" s="311"/>
      <c r="H1" s="311"/>
      <c r="I1" s="311"/>
      <c r="J1" s="311"/>
      <c r="K1" s="311"/>
      <c r="L1" s="311"/>
      <c r="M1" s="311"/>
    </row>
    <row r="3" spans="1:16" ht="13.5">
      <c r="A3" s="77"/>
      <c r="B3" s="1" t="s">
        <v>88</v>
      </c>
      <c r="C3" s="1" t="s">
        <v>89</v>
      </c>
      <c r="D3" s="82"/>
      <c r="E3" s="79"/>
      <c r="F3" s="79"/>
      <c r="G3" s="79"/>
      <c r="H3" s="79"/>
      <c r="I3" s="79"/>
      <c r="J3" s="79"/>
      <c r="K3" s="79"/>
      <c r="L3" s="79"/>
      <c r="M3" s="74"/>
      <c r="N3" s="101"/>
      <c r="P3" s="4"/>
    </row>
    <row r="4" spans="1:17" ht="13.5">
      <c r="A4" s="91" t="s">
        <v>175</v>
      </c>
      <c r="B4" s="5">
        <v>0</v>
      </c>
      <c r="C4" s="5">
        <v>10000</v>
      </c>
      <c r="D4" s="83"/>
      <c r="E4" s="80">
        <v>223</v>
      </c>
      <c r="F4" s="80" t="s">
        <v>143</v>
      </c>
      <c r="G4" s="80">
        <f aca="true" t="shared" si="0" ref="G4:G49">$P$4</f>
        <v>0</v>
      </c>
      <c r="H4" s="80" t="s">
        <v>144</v>
      </c>
      <c r="I4" s="80">
        <v>10000</v>
      </c>
      <c r="J4" s="80" t="s">
        <v>145</v>
      </c>
      <c r="K4" s="80">
        <v>361</v>
      </c>
      <c r="L4" s="80" t="s">
        <v>146</v>
      </c>
      <c r="M4" s="74">
        <f aca="true" t="shared" si="1" ref="M4:M44">INT(E4*G4/I4+K4)</f>
        <v>361</v>
      </c>
      <c r="N4" s="101"/>
      <c r="P4" s="92">
        <f>IF('計算'!M12&gt;0,'計算'!M12,0)</f>
        <v>0</v>
      </c>
      <c r="Q4" t="s">
        <v>174</v>
      </c>
    </row>
    <row r="5" spans="1:14" ht="13.5">
      <c r="A5" s="91" t="s">
        <v>176</v>
      </c>
      <c r="B5" s="5">
        <v>10000</v>
      </c>
      <c r="C5" s="5">
        <v>12000</v>
      </c>
      <c r="D5" s="83"/>
      <c r="E5" s="80">
        <v>8</v>
      </c>
      <c r="F5" s="80" t="s">
        <v>147</v>
      </c>
      <c r="G5" s="80">
        <f t="shared" si="0"/>
        <v>0</v>
      </c>
      <c r="H5" s="80" t="s">
        <v>148</v>
      </c>
      <c r="I5" s="80">
        <v>2000</v>
      </c>
      <c r="J5" s="80" t="s">
        <v>149</v>
      </c>
      <c r="K5" s="80">
        <v>544</v>
      </c>
      <c r="L5" s="80" t="s">
        <v>150</v>
      </c>
      <c r="M5" s="74">
        <f t="shared" si="1"/>
        <v>544</v>
      </c>
      <c r="N5" s="101"/>
    </row>
    <row r="6" spans="1:17" ht="13.5">
      <c r="A6" s="91" t="s">
        <v>177</v>
      </c>
      <c r="B6" s="5">
        <v>12000</v>
      </c>
      <c r="C6" s="5">
        <v>15000</v>
      </c>
      <c r="D6" s="83"/>
      <c r="E6" s="80">
        <v>11</v>
      </c>
      <c r="F6" s="80" t="s">
        <v>147</v>
      </c>
      <c r="G6" s="80">
        <f t="shared" si="0"/>
        <v>0</v>
      </c>
      <c r="H6" s="80" t="s">
        <v>148</v>
      </c>
      <c r="I6" s="80">
        <v>3000</v>
      </c>
      <c r="J6" s="80" t="s">
        <v>149</v>
      </c>
      <c r="K6" s="80">
        <v>548</v>
      </c>
      <c r="L6" s="80" t="s">
        <v>150</v>
      </c>
      <c r="M6" s="74">
        <f t="shared" si="1"/>
        <v>548</v>
      </c>
      <c r="N6" s="101"/>
      <c r="P6" s="2">
        <f>VLOOKUP(P4,$B$4:$M$50,12,TRUE)</f>
        <v>361</v>
      </c>
      <c r="Q6" t="s">
        <v>91</v>
      </c>
    </row>
    <row r="7" spans="1:16" ht="13.5">
      <c r="A7" s="91" t="s">
        <v>178</v>
      </c>
      <c r="B7" s="5">
        <v>15000</v>
      </c>
      <c r="C7" s="5">
        <v>20000</v>
      </c>
      <c r="D7" s="83"/>
      <c r="E7" s="80">
        <v>14</v>
      </c>
      <c r="F7" s="80" t="s">
        <v>151</v>
      </c>
      <c r="G7" s="80">
        <f t="shared" si="0"/>
        <v>0</v>
      </c>
      <c r="H7" s="80" t="s">
        <v>152</v>
      </c>
      <c r="I7" s="80">
        <v>5000</v>
      </c>
      <c r="J7" s="80" t="s">
        <v>153</v>
      </c>
      <c r="K7" s="80">
        <v>561</v>
      </c>
      <c r="L7" s="80" t="s">
        <v>154</v>
      </c>
      <c r="M7" s="74">
        <f t="shared" si="1"/>
        <v>561</v>
      </c>
      <c r="N7" s="101"/>
      <c r="P7" s="4"/>
    </row>
    <row r="8" spans="1:16" ht="13.5">
      <c r="A8" s="91" t="s">
        <v>179</v>
      </c>
      <c r="B8" s="5">
        <v>20000</v>
      </c>
      <c r="C8" s="5">
        <v>25000</v>
      </c>
      <c r="D8" s="84"/>
      <c r="E8" s="80">
        <v>12</v>
      </c>
      <c r="F8" s="80" t="s">
        <v>151</v>
      </c>
      <c r="G8" s="80">
        <f t="shared" si="0"/>
        <v>0</v>
      </c>
      <c r="H8" s="80" t="s">
        <v>152</v>
      </c>
      <c r="I8" s="80">
        <v>5000</v>
      </c>
      <c r="J8" s="80" t="s">
        <v>153</v>
      </c>
      <c r="K8" s="81">
        <v>569</v>
      </c>
      <c r="L8" s="80" t="s">
        <v>154</v>
      </c>
      <c r="M8" s="74">
        <f t="shared" si="1"/>
        <v>569</v>
      </c>
      <c r="N8" s="101"/>
      <c r="P8" s="4"/>
    </row>
    <row r="9" spans="1:14" ht="13.5">
      <c r="A9" s="91" t="s">
        <v>156</v>
      </c>
      <c r="B9" s="5">
        <v>25000</v>
      </c>
      <c r="C9" s="5">
        <v>30000</v>
      </c>
      <c r="D9" s="84"/>
      <c r="E9" s="80">
        <v>10</v>
      </c>
      <c r="F9" s="80" t="s">
        <v>151</v>
      </c>
      <c r="G9" s="80">
        <f t="shared" si="0"/>
        <v>0</v>
      </c>
      <c r="H9" s="80" t="s">
        <v>152</v>
      </c>
      <c r="I9" s="80">
        <v>5000</v>
      </c>
      <c r="J9" s="80" t="s">
        <v>153</v>
      </c>
      <c r="K9" s="81">
        <v>579</v>
      </c>
      <c r="L9" s="80" t="s">
        <v>154</v>
      </c>
      <c r="M9" s="74">
        <f t="shared" si="1"/>
        <v>579</v>
      </c>
      <c r="N9" s="101"/>
    </row>
    <row r="10" spans="1:14" ht="13.5">
      <c r="A10" s="91" t="s">
        <v>157</v>
      </c>
      <c r="B10" s="5">
        <v>30000</v>
      </c>
      <c r="C10" s="5">
        <v>40000</v>
      </c>
      <c r="D10" s="84"/>
      <c r="E10" s="80">
        <v>16</v>
      </c>
      <c r="F10" s="80" t="s">
        <v>151</v>
      </c>
      <c r="G10" s="80">
        <f t="shared" si="0"/>
        <v>0</v>
      </c>
      <c r="H10" s="80" t="s">
        <v>152</v>
      </c>
      <c r="I10" s="81">
        <v>10000</v>
      </c>
      <c r="J10" s="80" t="s">
        <v>153</v>
      </c>
      <c r="K10" s="81">
        <v>591</v>
      </c>
      <c r="L10" s="80" t="s">
        <v>154</v>
      </c>
      <c r="M10" s="74">
        <f t="shared" si="1"/>
        <v>591</v>
      </c>
      <c r="N10" s="101"/>
    </row>
    <row r="11" spans="1:14" ht="13.5">
      <c r="A11" s="91" t="s">
        <v>158</v>
      </c>
      <c r="B11" s="5">
        <v>40000</v>
      </c>
      <c r="C11" s="5">
        <v>50000</v>
      </c>
      <c r="D11" s="84"/>
      <c r="E11" s="80">
        <v>14</v>
      </c>
      <c r="F11" s="80" t="s">
        <v>151</v>
      </c>
      <c r="G11" s="80">
        <f t="shared" si="0"/>
        <v>0</v>
      </c>
      <c r="H11" s="80" t="s">
        <v>152</v>
      </c>
      <c r="I11" s="81">
        <v>10000</v>
      </c>
      <c r="J11" s="80" t="s">
        <v>153</v>
      </c>
      <c r="K11" s="81">
        <v>599</v>
      </c>
      <c r="L11" s="80" t="s">
        <v>154</v>
      </c>
      <c r="M11" s="74">
        <f t="shared" si="1"/>
        <v>599</v>
      </c>
      <c r="N11" s="101"/>
    </row>
    <row r="12" spans="1:14" ht="13.5">
      <c r="A12" s="91" t="s">
        <v>159</v>
      </c>
      <c r="B12" s="5">
        <v>50000</v>
      </c>
      <c r="C12" s="5">
        <v>60000</v>
      </c>
      <c r="D12" s="84"/>
      <c r="E12" s="80">
        <v>11</v>
      </c>
      <c r="F12" s="80" t="s">
        <v>151</v>
      </c>
      <c r="G12" s="80">
        <f t="shared" si="0"/>
        <v>0</v>
      </c>
      <c r="H12" s="80" t="s">
        <v>152</v>
      </c>
      <c r="I12" s="81">
        <v>10000</v>
      </c>
      <c r="J12" s="80" t="s">
        <v>153</v>
      </c>
      <c r="K12" s="81">
        <v>614</v>
      </c>
      <c r="L12" s="80" t="s">
        <v>154</v>
      </c>
      <c r="M12" s="74">
        <f t="shared" si="1"/>
        <v>614</v>
      </c>
      <c r="N12" s="101"/>
    </row>
    <row r="13" spans="1:14" ht="13.5">
      <c r="A13" s="91" t="s">
        <v>160</v>
      </c>
      <c r="B13" s="5">
        <v>60000</v>
      </c>
      <c r="C13" s="5">
        <v>80000</v>
      </c>
      <c r="D13" s="84"/>
      <c r="E13" s="80">
        <v>19</v>
      </c>
      <c r="F13" s="80" t="s">
        <v>151</v>
      </c>
      <c r="G13" s="80">
        <f t="shared" si="0"/>
        <v>0</v>
      </c>
      <c r="H13" s="80" t="s">
        <v>152</v>
      </c>
      <c r="I13" s="81">
        <v>20000</v>
      </c>
      <c r="J13" s="80" t="s">
        <v>153</v>
      </c>
      <c r="K13" s="81">
        <v>623</v>
      </c>
      <c r="L13" s="80" t="s">
        <v>154</v>
      </c>
      <c r="M13" s="74">
        <f t="shared" si="1"/>
        <v>623</v>
      </c>
      <c r="N13" s="101"/>
    </row>
    <row r="14" spans="1:14" ht="13.5">
      <c r="A14" s="91" t="s">
        <v>161</v>
      </c>
      <c r="B14" s="5">
        <v>80000</v>
      </c>
      <c r="C14" s="5">
        <v>100000</v>
      </c>
      <c r="D14" s="84"/>
      <c r="E14" s="80">
        <v>16</v>
      </c>
      <c r="F14" s="80" t="s">
        <v>151</v>
      </c>
      <c r="G14" s="80">
        <f t="shared" si="0"/>
        <v>0</v>
      </c>
      <c r="H14" s="80" t="s">
        <v>152</v>
      </c>
      <c r="I14" s="81">
        <v>20000</v>
      </c>
      <c r="J14" s="80" t="s">
        <v>153</v>
      </c>
      <c r="K14" s="81">
        <v>635</v>
      </c>
      <c r="L14" s="80" t="s">
        <v>154</v>
      </c>
      <c r="M14" s="74">
        <f t="shared" si="1"/>
        <v>635</v>
      </c>
      <c r="N14" s="101"/>
    </row>
    <row r="15" spans="1:14" ht="13.5">
      <c r="A15" s="91" t="s">
        <v>162</v>
      </c>
      <c r="B15" s="5">
        <v>100000</v>
      </c>
      <c r="C15" s="5">
        <v>120000</v>
      </c>
      <c r="D15" s="84"/>
      <c r="E15" s="80">
        <v>13</v>
      </c>
      <c r="F15" s="80" t="s">
        <v>151</v>
      </c>
      <c r="G15" s="80">
        <f t="shared" si="0"/>
        <v>0</v>
      </c>
      <c r="H15" s="80" t="s">
        <v>152</v>
      </c>
      <c r="I15" s="81">
        <v>20000</v>
      </c>
      <c r="J15" s="80" t="s">
        <v>153</v>
      </c>
      <c r="K15" s="81">
        <v>650</v>
      </c>
      <c r="L15" s="80" t="s">
        <v>154</v>
      </c>
      <c r="M15" s="74">
        <f t="shared" si="1"/>
        <v>650</v>
      </c>
      <c r="N15" s="101"/>
    </row>
    <row r="16" spans="1:14" ht="13.5">
      <c r="A16" s="91" t="s">
        <v>163</v>
      </c>
      <c r="B16" s="5">
        <v>120000</v>
      </c>
      <c r="C16" s="5">
        <v>150000</v>
      </c>
      <c r="D16" s="84"/>
      <c r="E16" s="80">
        <v>16</v>
      </c>
      <c r="F16" s="80" t="s">
        <v>151</v>
      </c>
      <c r="G16" s="80">
        <f t="shared" si="0"/>
        <v>0</v>
      </c>
      <c r="H16" s="80" t="s">
        <v>152</v>
      </c>
      <c r="I16" s="81">
        <v>30000</v>
      </c>
      <c r="J16" s="80" t="s">
        <v>153</v>
      </c>
      <c r="K16" s="81">
        <v>664</v>
      </c>
      <c r="L16" s="80" t="s">
        <v>154</v>
      </c>
      <c r="M16" s="74">
        <f t="shared" si="1"/>
        <v>664</v>
      </c>
      <c r="N16" s="101"/>
    </row>
    <row r="17" spans="1:14" ht="13.5">
      <c r="A17" s="91" t="s">
        <v>164</v>
      </c>
      <c r="B17" s="5">
        <v>150000</v>
      </c>
      <c r="C17" s="5">
        <v>200000</v>
      </c>
      <c r="D17" s="84"/>
      <c r="E17" s="80">
        <v>23</v>
      </c>
      <c r="F17" s="80" t="s">
        <v>151</v>
      </c>
      <c r="G17" s="80">
        <f t="shared" si="0"/>
        <v>0</v>
      </c>
      <c r="H17" s="80" t="s">
        <v>152</v>
      </c>
      <c r="I17" s="81">
        <v>50000</v>
      </c>
      <c r="J17" s="80" t="s">
        <v>153</v>
      </c>
      <c r="K17" s="81">
        <v>675</v>
      </c>
      <c r="L17" s="80" t="s">
        <v>154</v>
      </c>
      <c r="M17" s="74">
        <f t="shared" si="1"/>
        <v>675</v>
      </c>
      <c r="N17" s="101"/>
    </row>
    <row r="18" spans="1:14" ht="13.5">
      <c r="A18" s="91" t="s">
        <v>165</v>
      </c>
      <c r="B18" s="5">
        <v>200000</v>
      </c>
      <c r="C18" s="5">
        <v>250000</v>
      </c>
      <c r="D18" s="84"/>
      <c r="E18" s="80">
        <v>19</v>
      </c>
      <c r="F18" s="80" t="s">
        <v>151</v>
      </c>
      <c r="G18" s="80">
        <f t="shared" si="0"/>
        <v>0</v>
      </c>
      <c r="H18" s="80" t="s">
        <v>152</v>
      </c>
      <c r="I18" s="81">
        <v>50000</v>
      </c>
      <c r="J18" s="80" t="s">
        <v>153</v>
      </c>
      <c r="K18" s="81">
        <v>691</v>
      </c>
      <c r="L18" s="80" t="s">
        <v>154</v>
      </c>
      <c r="M18" s="74">
        <f t="shared" si="1"/>
        <v>691</v>
      </c>
      <c r="N18" s="101"/>
    </row>
    <row r="19" spans="1:14" ht="13.5">
      <c r="A19" s="91" t="s">
        <v>166</v>
      </c>
      <c r="B19" s="5">
        <v>250000</v>
      </c>
      <c r="C19" s="5">
        <v>300000</v>
      </c>
      <c r="D19" s="84"/>
      <c r="E19" s="80">
        <v>15</v>
      </c>
      <c r="F19" s="80" t="s">
        <v>151</v>
      </c>
      <c r="G19" s="80">
        <f t="shared" si="0"/>
        <v>0</v>
      </c>
      <c r="H19" s="80" t="s">
        <v>152</v>
      </c>
      <c r="I19" s="81">
        <v>50000</v>
      </c>
      <c r="J19" s="80" t="s">
        <v>153</v>
      </c>
      <c r="K19" s="81">
        <v>711</v>
      </c>
      <c r="L19" s="80" t="s">
        <v>154</v>
      </c>
      <c r="M19" s="74">
        <f t="shared" si="1"/>
        <v>711</v>
      </c>
      <c r="N19" s="101"/>
    </row>
    <row r="20" spans="1:14" ht="13.5">
      <c r="A20" s="91" t="s">
        <v>167</v>
      </c>
      <c r="B20" s="5">
        <v>300000</v>
      </c>
      <c r="C20" s="5">
        <v>400000</v>
      </c>
      <c r="D20" s="84"/>
      <c r="E20" s="80">
        <v>27</v>
      </c>
      <c r="F20" s="80" t="s">
        <v>151</v>
      </c>
      <c r="G20" s="80">
        <f t="shared" si="0"/>
        <v>0</v>
      </c>
      <c r="H20" s="80" t="s">
        <v>152</v>
      </c>
      <c r="I20" s="81">
        <v>100000</v>
      </c>
      <c r="J20" s="80" t="s">
        <v>153</v>
      </c>
      <c r="K20" s="81">
        <v>720</v>
      </c>
      <c r="L20" s="80" t="s">
        <v>154</v>
      </c>
      <c r="M20" s="74">
        <f t="shared" si="1"/>
        <v>720</v>
      </c>
      <c r="N20" s="101"/>
    </row>
    <row r="21" spans="1:14" ht="13.5">
      <c r="A21" s="91" t="s">
        <v>137</v>
      </c>
      <c r="B21" s="5">
        <v>400000</v>
      </c>
      <c r="C21" s="5">
        <v>500000</v>
      </c>
      <c r="D21" s="84"/>
      <c r="E21" s="80">
        <v>21</v>
      </c>
      <c r="F21" s="80" t="s">
        <v>151</v>
      </c>
      <c r="G21" s="80">
        <f t="shared" si="0"/>
        <v>0</v>
      </c>
      <c r="H21" s="80" t="s">
        <v>152</v>
      </c>
      <c r="I21" s="81">
        <v>100000</v>
      </c>
      <c r="J21" s="80" t="s">
        <v>153</v>
      </c>
      <c r="K21" s="81">
        <v>744</v>
      </c>
      <c r="L21" s="80" t="s">
        <v>154</v>
      </c>
      <c r="M21" s="74">
        <f t="shared" si="1"/>
        <v>744</v>
      </c>
      <c r="N21" s="101"/>
    </row>
    <row r="22" spans="1:14" ht="13.5">
      <c r="A22" s="91" t="s">
        <v>136</v>
      </c>
      <c r="B22" s="5">
        <v>500000</v>
      </c>
      <c r="C22" s="5">
        <v>600000</v>
      </c>
      <c r="D22" s="84"/>
      <c r="E22" s="80">
        <v>18</v>
      </c>
      <c r="F22" s="80" t="s">
        <v>151</v>
      </c>
      <c r="G22" s="80">
        <f t="shared" si="0"/>
        <v>0</v>
      </c>
      <c r="H22" s="80" t="s">
        <v>152</v>
      </c>
      <c r="I22" s="81">
        <v>100000</v>
      </c>
      <c r="J22" s="80" t="s">
        <v>153</v>
      </c>
      <c r="K22" s="81">
        <v>759</v>
      </c>
      <c r="L22" s="80" t="s">
        <v>154</v>
      </c>
      <c r="M22" s="74">
        <f t="shared" si="1"/>
        <v>759</v>
      </c>
      <c r="N22" s="101"/>
    </row>
    <row r="23" spans="1:14" ht="13.5">
      <c r="A23" s="91" t="s">
        <v>135</v>
      </c>
      <c r="B23" s="5">
        <v>600000</v>
      </c>
      <c r="C23" s="5">
        <v>800000</v>
      </c>
      <c r="D23" s="84"/>
      <c r="E23" s="80">
        <v>30</v>
      </c>
      <c r="F23" s="80" t="s">
        <v>151</v>
      </c>
      <c r="G23" s="80">
        <f t="shared" si="0"/>
        <v>0</v>
      </c>
      <c r="H23" s="80" t="s">
        <v>152</v>
      </c>
      <c r="I23" s="81">
        <v>200000</v>
      </c>
      <c r="J23" s="80" t="s">
        <v>153</v>
      </c>
      <c r="K23" s="81">
        <v>777</v>
      </c>
      <c r="L23" s="80" t="s">
        <v>154</v>
      </c>
      <c r="M23" s="74">
        <f t="shared" si="1"/>
        <v>777</v>
      </c>
      <c r="N23" s="101"/>
    </row>
    <row r="24" spans="1:14" ht="13.5">
      <c r="A24" s="91" t="s">
        <v>134</v>
      </c>
      <c r="B24" s="5">
        <v>800000</v>
      </c>
      <c r="C24" s="5">
        <v>1000000</v>
      </c>
      <c r="D24" s="84"/>
      <c r="E24" s="80">
        <v>24</v>
      </c>
      <c r="F24" s="80" t="s">
        <v>151</v>
      </c>
      <c r="G24" s="80">
        <f t="shared" si="0"/>
        <v>0</v>
      </c>
      <c r="H24" s="80" t="s">
        <v>152</v>
      </c>
      <c r="I24" s="81">
        <v>200000</v>
      </c>
      <c r="J24" s="80" t="s">
        <v>153</v>
      </c>
      <c r="K24" s="81">
        <v>801</v>
      </c>
      <c r="L24" s="80" t="s">
        <v>154</v>
      </c>
      <c r="M24" s="74">
        <f t="shared" si="1"/>
        <v>801</v>
      </c>
      <c r="N24" s="101"/>
    </row>
    <row r="25" spans="1:14" ht="13.5">
      <c r="A25" s="91" t="s">
        <v>133</v>
      </c>
      <c r="B25" s="5">
        <v>1000000</v>
      </c>
      <c r="C25" s="5">
        <v>1200000</v>
      </c>
      <c r="D25" s="84"/>
      <c r="E25" s="80">
        <v>21</v>
      </c>
      <c r="F25" s="80" t="s">
        <v>151</v>
      </c>
      <c r="G25" s="80">
        <f t="shared" si="0"/>
        <v>0</v>
      </c>
      <c r="H25" s="80" t="s">
        <v>152</v>
      </c>
      <c r="I25" s="81">
        <v>200000</v>
      </c>
      <c r="J25" s="80" t="s">
        <v>153</v>
      </c>
      <c r="K25" s="81">
        <v>816</v>
      </c>
      <c r="L25" s="80" t="s">
        <v>154</v>
      </c>
      <c r="M25" s="74">
        <f t="shared" si="1"/>
        <v>816</v>
      </c>
      <c r="N25" s="101"/>
    </row>
    <row r="26" spans="1:14" ht="13.5">
      <c r="A26" s="91" t="s">
        <v>132</v>
      </c>
      <c r="B26" s="5">
        <v>1200000</v>
      </c>
      <c r="C26" s="5">
        <v>1500000</v>
      </c>
      <c r="D26" s="84"/>
      <c r="E26" s="80">
        <v>27</v>
      </c>
      <c r="F26" s="80" t="s">
        <v>151</v>
      </c>
      <c r="G26" s="80">
        <f t="shared" si="0"/>
        <v>0</v>
      </c>
      <c r="H26" s="80" t="s">
        <v>152</v>
      </c>
      <c r="I26" s="81">
        <v>300000</v>
      </c>
      <c r="J26" s="80" t="s">
        <v>153</v>
      </c>
      <c r="K26" s="81">
        <v>834</v>
      </c>
      <c r="L26" s="80" t="s">
        <v>154</v>
      </c>
      <c r="M26" s="74">
        <f t="shared" si="1"/>
        <v>834</v>
      </c>
      <c r="N26" s="101"/>
    </row>
    <row r="27" spans="1:14" ht="13.5">
      <c r="A27" s="91" t="s">
        <v>131</v>
      </c>
      <c r="B27" s="5">
        <v>1500000</v>
      </c>
      <c r="C27" s="5">
        <v>2000000</v>
      </c>
      <c r="D27" s="84"/>
      <c r="E27" s="80">
        <v>36</v>
      </c>
      <c r="F27" s="80" t="s">
        <v>151</v>
      </c>
      <c r="G27" s="80">
        <f t="shared" si="0"/>
        <v>0</v>
      </c>
      <c r="H27" s="80" t="s">
        <v>152</v>
      </c>
      <c r="I27" s="81">
        <v>500000</v>
      </c>
      <c r="J27" s="80" t="s">
        <v>153</v>
      </c>
      <c r="K27" s="81">
        <v>861</v>
      </c>
      <c r="L27" s="80" t="s">
        <v>154</v>
      </c>
      <c r="M27" s="74">
        <f t="shared" si="1"/>
        <v>861</v>
      </c>
      <c r="N27" s="101"/>
    </row>
    <row r="28" spans="1:14" ht="13.5">
      <c r="A28" s="91" t="s">
        <v>130</v>
      </c>
      <c r="B28" s="5">
        <v>2000000</v>
      </c>
      <c r="C28" s="5">
        <v>2500000</v>
      </c>
      <c r="D28" s="84"/>
      <c r="E28" s="80">
        <v>29</v>
      </c>
      <c r="F28" s="80" t="s">
        <v>151</v>
      </c>
      <c r="G28" s="80">
        <f t="shared" si="0"/>
        <v>0</v>
      </c>
      <c r="H28" s="80" t="s">
        <v>152</v>
      </c>
      <c r="I28" s="81">
        <v>500000</v>
      </c>
      <c r="J28" s="80" t="s">
        <v>153</v>
      </c>
      <c r="K28" s="81">
        <v>889</v>
      </c>
      <c r="L28" s="80" t="s">
        <v>154</v>
      </c>
      <c r="M28" s="74">
        <f t="shared" si="1"/>
        <v>889</v>
      </c>
      <c r="N28" s="101"/>
    </row>
    <row r="29" spans="1:14" ht="13.5">
      <c r="A29" s="91" t="s">
        <v>129</v>
      </c>
      <c r="B29" s="5">
        <v>2500000</v>
      </c>
      <c r="C29" s="5">
        <v>3000000</v>
      </c>
      <c r="D29" s="84"/>
      <c r="E29" s="80">
        <v>25</v>
      </c>
      <c r="F29" s="80" t="s">
        <v>151</v>
      </c>
      <c r="G29" s="80">
        <f t="shared" si="0"/>
        <v>0</v>
      </c>
      <c r="H29" s="80" t="s">
        <v>152</v>
      </c>
      <c r="I29" s="81">
        <v>500000</v>
      </c>
      <c r="J29" s="80" t="s">
        <v>153</v>
      </c>
      <c r="K29" s="81">
        <v>909</v>
      </c>
      <c r="L29" s="80" t="s">
        <v>154</v>
      </c>
      <c r="M29" s="74">
        <f t="shared" si="1"/>
        <v>909</v>
      </c>
      <c r="N29" s="101"/>
    </row>
    <row r="30" spans="1:14" ht="13.5">
      <c r="A30" s="91" t="s">
        <v>128</v>
      </c>
      <c r="B30" s="5">
        <v>3000000</v>
      </c>
      <c r="C30" s="5">
        <v>4000000</v>
      </c>
      <c r="D30" s="84"/>
      <c r="E30" s="80">
        <v>41</v>
      </c>
      <c r="F30" s="80" t="s">
        <v>151</v>
      </c>
      <c r="G30" s="80">
        <f t="shared" si="0"/>
        <v>0</v>
      </c>
      <c r="H30" s="80" t="s">
        <v>152</v>
      </c>
      <c r="I30" s="81">
        <v>1000000</v>
      </c>
      <c r="J30" s="80" t="s">
        <v>153</v>
      </c>
      <c r="K30" s="81">
        <v>936</v>
      </c>
      <c r="L30" s="80" t="s">
        <v>154</v>
      </c>
      <c r="M30" s="74">
        <f t="shared" si="1"/>
        <v>936</v>
      </c>
      <c r="N30" s="101"/>
    </row>
    <row r="31" spans="1:14" ht="13.5">
      <c r="A31" s="91" t="s">
        <v>127</v>
      </c>
      <c r="B31" s="5">
        <v>4000000</v>
      </c>
      <c r="C31" s="5">
        <v>5000000</v>
      </c>
      <c r="D31" s="84"/>
      <c r="E31" s="80">
        <v>34</v>
      </c>
      <c r="F31" s="80" t="s">
        <v>151</v>
      </c>
      <c r="G31" s="80">
        <f t="shared" si="0"/>
        <v>0</v>
      </c>
      <c r="H31" s="80" t="s">
        <v>152</v>
      </c>
      <c r="I31" s="81">
        <v>1000000</v>
      </c>
      <c r="J31" s="80" t="s">
        <v>153</v>
      </c>
      <c r="K31" s="81">
        <v>964</v>
      </c>
      <c r="L31" s="80" t="s">
        <v>154</v>
      </c>
      <c r="M31" s="74">
        <f t="shared" si="1"/>
        <v>964</v>
      </c>
      <c r="N31" s="101"/>
    </row>
    <row r="32" spans="1:14" ht="13.5">
      <c r="A32" s="91" t="s">
        <v>126</v>
      </c>
      <c r="B32" s="5">
        <v>5000000</v>
      </c>
      <c r="C32" s="5">
        <v>6000000</v>
      </c>
      <c r="D32" s="84"/>
      <c r="E32" s="80">
        <v>29</v>
      </c>
      <c r="F32" s="80" t="s">
        <v>151</v>
      </c>
      <c r="G32" s="80">
        <f t="shared" si="0"/>
        <v>0</v>
      </c>
      <c r="H32" s="80" t="s">
        <v>152</v>
      </c>
      <c r="I32" s="81">
        <v>1000000</v>
      </c>
      <c r="J32" s="80" t="s">
        <v>153</v>
      </c>
      <c r="K32" s="81">
        <v>989</v>
      </c>
      <c r="L32" s="80" t="s">
        <v>154</v>
      </c>
      <c r="M32" s="74">
        <f t="shared" si="1"/>
        <v>989</v>
      </c>
      <c r="N32" s="101"/>
    </row>
    <row r="33" spans="1:14" ht="13.5">
      <c r="A33" s="91" t="s">
        <v>125</v>
      </c>
      <c r="B33" s="5">
        <v>6000000</v>
      </c>
      <c r="C33" s="5">
        <v>8000000</v>
      </c>
      <c r="D33" s="84"/>
      <c r="E33" s="80">
        <v>47</v>
      </c>
      <c r="F33" s="80" t="s">
        <v>151</v>
      </c>
      <c r="G33" s="80">
        <f t="shared" si="0"/>
        <v>0</v>
      </c>
      <c r="H33" s="80" t="s">
        <v>152</v>
      </c>
      <c r="I33" s="81">
        <v>2000000</v>
      </c>
      <c r="J33" s="80" t="s">
        <v>153</v>
      </c>
      <c r="K33" s="81">
        <v>1022</v>
      </c>
      <c r="L33" s="80" t="s">
        <v>154</v>
      </c>
      <c r="M33" s="74">
        <f t="shared" si="1"/>
        <v>1022</v>
      </c>
      <c r="N33" s="101"/>
    </row>
    <row r="34" spans="1:13" ht="13.5">
      <c r="A34" s="91" t="s">
        <v>124</v>
      </c>
      <c r="B34" s="5">
        <v>8000000</v>
      </c>
      <c r="C34" s="5">
        <v>10000000</v>
      </c>
      <c r="D34" s="85"/>
      <c r="E34" s="80">
        <v>39</v>
      </c>
      <c r="F34" s="80" t="s">
        <v>151</v>
      </c>
      <c r="G34" s="80">
        <f t="shared" si="0"/>
        <v>0</v>
      </c>
      <c r="H34" s="80" t="s">
        <v>152</v>
      </c>
      <c r="I34" s="81">
        <v>2000000</v>
      </c>
      <c r="J34" s="80" t="s">
        <v>153</v>
      </c>
      <c r="K34" s="81">
        <v>1054</v>
      </c>
      <c r="L34" s="80" t="s">
        <v>154</v>
      </c>
      <c r="M34" s="74">
        <f t="shared" si="1"/>
        <v>1054</v>
      </c>
    </row>
    <row r="35" spans="1:13" ht="13.5">
      <c r="A35" s="91" t="s">
        <v>123</v>
      </c>
      <c r="B35" s="5">
        <v>10000000</v>
      </c>
      <c r="C35" s="5">
        <v>12000000</v>
      </c>
      <c r="E35" s="102">
        <v>33</v>
      </c>
      <c r="F35" s="80" t="s">
        <v>151</v>
      </c>
      <c r="G35" s="80">
        <f t="shared" si="0"/>
        <v>0</v>
      </c>
      <c r="H35" s="80" t="s">
        <v>152</v>
      </c>
      <c r="I35" s="105">
        <v>2000000</v>
      </c>
      <c r="J35" s="106" t="s">
        <v>153</v>
      </c>
      <c r="K35" s="105">
        <v>1084</v>
      </c>
      <c r="L35" s="80" t="s">
        <v>154</v>
      </c>
      <c r="M35" s="74">
        <f t="shared" si="1"/>
        <v>1084</v>
      </c>
    </row>
    <row r="36" spans="1:13" ht="13.5">
      <c r="A36" s="91" t="s">
        <v>122</v>
      </c>
      <c r="B36" s="5">
        <v>12000000</v>
      </c>
      <c r="C36" s="5">
        <v>15000000</v>
      </c>
      <c r="E36" s="102">
        <v>42</v>
      </c>
      <c r="F36" s="80" t="s">
        <v>151</v>
      </c>
      <c r="G36" s="80">
        <f t="shared" si="0"/>
        <v>0</v>
      </c>
      <c r="H36" s="80" t="s">
        <v>152</v>
      </c>
      <c r="I36" s="105">
        <v>3000000</v>
      </c>
      <c r="J36" s="106" t="s">
        <v>153</v>
      </c>
      <c r="K36" s="105">
        <v>1114</v>
      </c>
      <c r="L36" s="80" t="s">
        <v>154</v>
      </c>
      <c r="M36" s="74">
        <f t="shared" si="1"/>
        <v>1114</v>
      </c>
    </row>
    <row r="37" spans="1:13" ht="13.5">
      <c r="A37" s="91" t="s">
        <v>121</v>
      </c>
      <c r="B37" s="5">
        <v>15000000</v>
      </c>
      <c r="C37" s="5">
        <v>20000000</v>
      </c>
      <c r="E37" s="102">
        <v>57</v>
      </c>
      <c r="F37" s="80" t="s">
        <v>151</v>
      </c>
      <c r="G37" s="80">
        <f t="shared" si="0"/>
        <v>0</v>
      </c>
      <c r="H37" s="80" t="s">
        <v>152</v>
      </c>
      <c r="I37" s="105">
        <v>5000000</v>
      </c>
      <c r="J37" s="106" t="s">
        <v>153</v>
      </c>
      <c r="K37" s="105">
        <v>1153</v>
      </c>
      <c r="L37" s="80" t="s">
        <v>154</v>
      </c>
      <c r="M37" s="74">
        <f t="shared" si="1"/>
        <v>1153</v>
      </c>
    </row>
    <row r="38" spans="1:13" ht="13.5">
      <c r="A38" s="91" t="s">
        <v>120</v>
      </c>
      <c r="B38" s="5">
        <v>20000000</v>
      </c>
      <c r="C38" s="5">
        <v>25000000</v>
      </c>
      <c r="E38" s="102">
        <v>47</v>
      </c>
      <c r="F38" s="80" t="s">
        <v>151</v>
      </c>
      <c r="G38" s="80">
        <f t="shared" si="0"/>
        <v>0</v>
      </c>
      <c r="H38" s="80" t="s">
        <v>152</v>
      </c>
      <c r="I38" s="105">
        <v>5000000</v>
      </c>
      <c r="J38" s="106" t="s">
        <v>153</v>
      </c>
      <c r="K38" s="105">
        <v>1193</v>
      </c>
      <c r="L38" s="80" t="s">
        <v>154</v>
      </c>
      <c r="M38" s="74">
        <f t="shared" si="1"/>
        <v>1193</v>
      </c>
    </row>
    <row r="39" spans="1:13" ht="13.5">
      <c r="A39" s="91" t="s">
        <v>119</v>
      </c>
      <c r="B39" s="5">
        <v>25000000</v>
      </c>
      <c r="C39" s="5">
        <v>30000000</v>
      </c>
      <c r="E39" s="102">
        <v>39</v>
      </c>
      <c r="F39" s="80" t="s">
        <v>151</v>
      </c>
      <c r="G39" s="80">
        <f t="shared" si="0"/>
        <v>0</v>
      </c>
      <c r="H39" s="80" t="s">
        <v>152</v>
      </c>
      <c r="I39" s="105">
        <v>5000000</v>
      </c>
      <c r="J39" s="106" t="s">
        <v>153</v>
      </c>
      <c r="K39" s="105">
        <v>1233</v>
      </c>
      <c r="L39" s="80" t="s">
        <v>154</v>
      </c>
      <c r="M39" s="74">
        <f t="shared" si="1"/>
        <v>1233</v>
      </c>
    </row>
    <row r="40" spans="1:13" ht="13.5">
      <c r="A40" s="91" t="s">
        <v>118</v>
      </c>
      <c r="B40" s="5">
        <v>30000000</v>
      </c>
      <c r="C40" s="5">
        <v>40000000</v>
      </c>
      <c r="E40" s="102">
        <v>66</v>
      </c>
      <c r="F40" s="80" t="s">
        <v>151</v>
      </c>
      <c r="G40" s="80">
        <f t="shared" si="0"/>
        <v>0</v>
      </c>
      <c r="H40" s="80" t="s">
        <v>152</v>
      </c>
      <c r="I40" s="105">
        <v>10000000</v>
      </c>
      <c r="J40" s="106" t="s">
        <v>153</v>
      </c>
      <c r="K40" s="105">
        <v>1269</v>
      </c>
      <c r="L40" s="80" t="s">
        <v>154</v>
      </c>
      <c r="M40" s="74">
        <f t="shared" si="1"/>
        <v>1269</v>
      </c>
    </row>
    <row r="41" spans="1:13" ht="13.5">
      <c r="A41" s="91" t="s">
        <v>117</v>
      </c>
      <c r="B41" s="5">
        <v>40000000</v>
      </c>
      <c r="C41" s="5">
        <v>50000000</v>
      </c>
      <c r="E41" s="102">
        <v>53</v>
      </c>
      <c r="F41" s="80" t="s">
        <v>151</v>
      </c>
      <c r="G41" s="80">
        <f t="shared" si="0"/>
        <v>0</v>
      </c>
      <c r="H41" s="80" t="s">
        <v>152</v>
      </c>
      <c r="I41" s="105">
        <v>10000000</v>
      </c>
      <c r="J41" s="106" t="s">
        <v>153</v>
      </c>
      <c r="K41" s="105">
        <v>1321</v>
      </c>
      <c r="L41" s="80" t="s">
        <v>154</v>
      </c>
      <c r="M41" s="74">
        <f t="shared" si="1"/>
        <v>1321</v>
      </c>
    </row>
    <row r="42" spans="1:13" ht="13.5">
      <c r="A42" s="91" t="s">
        <v>116</v>
      </c>
      <c r="B42" s="5">
        <v>50000000</v>
      </c>
      <c r="C42" s="5">
        <v>60000000</v>
      </c>
      <c r="E42" s="102">
        <v>46</v>
      </c>
      <c r="F42" s="80" t="s">
        <v>151</v>
      </c>
      <c r="G42" s="80">
        <f t="shared" si="0"/>
        <v>0</v>
      </c>
      <c r="H42" s="80" t="s">
        <v>152</v>
      </c>
      <c r="I42" s="105">
        <v>10000000</v>
      </c>
      <c r="J42" s="106" t="s">
        <v>153</v>
      </c>
      <c r="K42" s="105">
        <v>1356</v>
      </c>
      <c r="L42" s="80" t="s">
        <v>154</v>
      </c>
      <c r="M42" s="74">
        <f t="shared" si="1"/>
        <v>1356</v>
      </c>
    </row>
    <row r="43" spans="1:13" ht="13.5">
      <c r="A43" s="91" t="s">
        <v>115</v>
      </c>
      <c r="B43" s="5">
        <v>60000000</v>
      </c>
      <c r="C43" s="5">
        <v>80000000</v>
      </c>
      <c r="E43" s="102">
        <v>75</v>
      </c>
      <c r="F43" s="80" t="s">
        <v>151</v>
      </c>
      <c r="G43" s="80">
        <f t="shared" si="0"/>
        <v>0</v>
      </c>
      <c r="H43" s="80" t="s">
        <v>152</v>
      </c>
      <c r="I43" s="105">
        <v>20000000</v>
      </c>
      <c r="J43" s="106" t="s">
        <v>153</v>
      </c>
      <c r="K43" s="105">
        <v>1407</v>
      </c>
      <c r="L43" s="80" t="s">
        <v>154</v>
      </c>
      <c r="M43" s="74">
        <f t="shared" si="1"/>
        <v>1407</v>
      </c>
    </row>
    <row r="44" spans="1:13" ht="13.5">
      <c r="A44" s="91" t="s">
        <v>114</v>
      </c>
      <c r="B44" s="5">
        <v>80000000</v>
      </c>
      <c r="C44" s="5">
        <v>100000000</v>
      </c>
      <c r="E44" s="102">
        <v>61</v>
      </c>
      <c r="F44" s="80" t="s">
        <v>151</v>
      </c>
      <c r="G44" s="80">
        <f t="shared" si="0"/>
        <v>0</v>
      </c>
      <c r="H44" s="80" t="s">
        <v>152</v>
      </c>
      <c r="I44" s="105">
        <v>20000000</v>
      </c>
      <c r="J44" s="106" t="s">
        <v>153</v>
      </c>
      <c r="K44" s="105">
        <v>1463</v>
      </c>
      <c r="L44" s="80" t="s">
        <v>154</v>
      </c>
      <c r="M44" s="74">
        <f t="shared" si="1"/>
        <v>1463</v>
      </c>
    </row>
    <row r="45" spans="1:13" ht="13.5">
      <c r="A45" s="91" t="s">
        <v>113</v>
      </c>
      <c r="B45" s="5">
        <v>100000000</v>
      </c>
      <c r="C45" s="5">
        <v>120000000</v>
      </c>
      <c r="E45" s="102">
        <v>53</v>
      </c>
      <c r="F45" s="80" t="s">
        <v>151</v>
      </c>
      <c r="G45" s="80">
        <f t="shared" si="0"/>
        <v>0</v>
      </c>
      <c r="H45" s="80" t="s">
        <v>152</v>
      </c>
      <c r="I45" s="105">
        <v>20000000</v>
      </c>
      <c r="J45" s="106" t="s">
        <v>153</v>
      </c>
      <c r="K45" s="105">
        <v>1503</v>
      </c>
      <c r="L45" s="80" t="s">
        <v>154</v>
      </c>
      <c r="M45" s="74">
        <f>INT(E45*G45/I45+K45)</f>
        <v>1503</v>
      </c>
    </row>
    <row r="46" spans="1:13" ht="13.5">
      <c r="A46" s="91" t="s">
        <v>112</v>
      </c>
      <c r="B46" s="5">
        <v>120000000</v>
      </c>
      <c r="C46" s="5">
        <v>150000000</v>
      </c>
      <c r="E46" s="102">
        <v>66</v>
      </c>
      <c r="F46" s="80" t="s">
        <v>151</v>
      </c>
      <c r="G46" s="80">
        <f t="shared" si="0"/>
        <v>0</v>
      </c>
      <c r="H46" s="80" t="s">
        <v>152</v>
      </c>
      <c r="I46" s="105">
        <v>30000000</v>
      </c>
      <c r="J46" s="106" t="s">
        <v>153</v>
      </c>
      <c r="K46" s="105">
        <v>1557</v>
      </c>
      <c r="L46" s="80" t="s">
        <v>154</v>
      </c>
      <c r="M46" s="74">
        <f>INT(E46*G46/I46+K46)</f>
        <v>1557</v>
      </c>
    </row>
    <row r="47" spans="1:13" ht="13.5">
      <c r="A47" s="91" t="s">
        <v>111</v>
      </c>
      <c r="B47" s="5">
        <v>150000000</v>
      </c>
      <c r="C47" s="5">
        <v>200000000</v>
      </c>
      <c r="E47" s="102">
        <v>91</v>
      </c>
      <c r="F47" s="80" t="s">
        <v>151</v>
      </c>
      <c r="G47" s="80">
        <f t="shared" si="0"/>
        <v>0</v>
      </c>
      <c r="H47" s="80" t="s">
        <v>152</v>
      </c>
      <c r="I47" s="105">
        <v>50000000</v>
      </c>
      <c r="J47" s="106" t="s">
        <v>153</v>
      </c>
      <c r="K47" s="105">
        <v>1614</v>
      </c>
      <c r="L47" s="80" t="s">
        <v>154</v>
      </c>
      <c r="M47" s="74">
        <f>INT(E47*G47/I47+K47)</f>
        <v>1614</v>
      </c>
    </row>
    <row r="48" spans="1:13" ht="13.5">
      <c r="A48" s="91" t="s">
        <v>110</v>
      </c>
      <c r="B48" s="5">
        <v>200000000</v>
      </c>
      <c r="C48" s="5">
        <v>250000000</v>
      </c>
      <c r="E48" s="102">
        <v>73</v>
      </c>
      <c r="F48" s="80" t="s">
        <v>151</v>
      </c>
      <c r="G48" s="80">
        <f t="shared" si="0"/>
        <v>0</v>
      </c>
      <c r="H48" s="80" t="s">
        <v>152</v>
      </c>
      <c r="I48" s="105">
        <v>50000000</v>
      </c>
      <c r="J48" s="106" t="s">
        <v>153</v>
      </c>
      <c r="K48" s="105">
        <v>1686</v>
      </c>
      <c r="L48" s="80" t="s">
        <v>154</v>
      </c>
      <c r="M48" s="74">
        <f>INT(E48*G48/I48+K48)</f>
        <v>1686</v>
      </c>
    </row>
    <row r="49" spans="1:13" ht="13.5">
      <c r="A49" s="91" t="s">
        <v>109</v>
      </c>
      <c r="B49" s="5">
        <v>250000000</v>
      </c>
      <c r="C49" s="5">
        <v>300000000</v>
      </c>
      <c r="E49" s="102">
        <v>63</v>
      </c>
      <c r="F49" s="80" t="s">
        <v>151</v>
      </c>
      <c r="G49" s="80">
        <f t="shared" si="0"/>
        <v>0</v>
      </c>
      <c r="H49" s="80" t="s">
        <v>152</v>
      </c>
      <c r="I49" s="105">
        <v>50000000</v>
      </c>
      <c r="J49" s="106" t="s">
        <v>153</v>
      </c>
      <c r="K49" s="105">
        <v>1736</v>
      </c>
      <c r="L49" s="80" t="s">
        <v>154</v>
      </c>
      <c r="M49" s="74">
        <f>INT(E49*G49/I49+K49)</f>
        <v>1736</v>
      </c>
    </row>
    <row r="50" spans="1:13" ht="13.5">
      <c r="A50" s="91" t="s">
        <v>108</v>
      </c>
      <c r="B50" s="5">
        <v>300000000</v>
      </c>
      <c r="C50" s="5"/>
      <c r="E50" s="102"/>
      <c r="F50" s="80"/>
      <c r="G50" s="80"/>
      <c r="H50" s="80"/>
      <c r="I50" s="105"/>
      <c r="J50" s="106"/>
      <c r="K50" s="105"/>
      <c r="L50" s="80"/>
      <c r="M50" s="74">
        <v>2114</v>
      </c>
    </row>
    <row r="51" ht="13.5">
      <c r="A51" s="91"/>
    </row>
    <row r="52" ht="13.5">
      <c r="A52" s="91"/>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Q42"/>
  <sheetViews>
    <sheetView zoomScale="90" zoomScaleNormal="90" zoomScaleSheetLayoutView="75" zoomScalePageLayoutView="0" workbookViewId="0" topLeftCell="A1">
      <selection activeCell="M45" sqref="M45"/>
    </sheetView>
  </sheetViews>
  <sheetFormatPr defaultColWidth="8.796875" defaultRowHeight="14.25"/>
  <cols>
    <col min="2" max="2" width="15.8984375" style="0" customWidth="1"/>
    <col min="3" max="3" width="13.19921875" style="0" customWidth="1"/>
    <col min="4" max="6" width="4.3984375" style="78" customWidth="1"/>
    <col min="7" max="7" width="4.09765625" style="78" customWidth="1"/>
    <col min="8" max="8" width="4.3984375" style="78" customWidth="1"/>
    <col min="9" max="9" width="7" style="78" customWidth="1"/>
    <col min="10" max="12" width="4.3984375" style="78" customWidth="1"/>
    <col min="13" max="13" width="9" style="46" customWidth="1"/>
    <col min="14" max="14" width="11.59765625" style="100" bestFit="1" customWidth="1"/>
    <col min="16" max="16" width="10.09765625" style="0" bestFit="1" customWidth="1"/>
  </cols>
  <sheetData>
    <row r="1" spans="2:13" ht="13.5">
      <c r="B1" t="s">
        <v>184</v>
      </c>
      <c r="D1" s="311" t="s">
        <v>199</v>
      </c>
      <c r="E1" s="311"/>
      <c r="F1" s="311"/>
      <c r="G1" s="311"/>
      <c r="H1" s="311"/>
      <c r="I1" s="311"/>
      <c r="J1" s="311"/>
      <c r="K1" s="311"/>
      <c r="L1" s="311"/>
      <c r="M1" s="311"/>
    </row>
    <row r="3" spans="1:16" ht="13.5">
      <c r="A3" s="77"/>
      <c r="B3" s="1" t="s">
        <v>88</v>
      </c>
      <c r="C3" s="1" t="s">
        <v>89</v>
      </c>
      <c r="D3" s="82"/>
      <c r="E3" s="79"/>
      <c r="F3" s="79"/>
      <c r="G3" s="79"/>
      <c r="H3" s="79"/>
      <c r="I3" s="79"/>
      <c r="J3" s="79"/>
      <c r="K3" s="79"/>
      <c r="L3" s="79"/>
      <c r="M3" s="74"/>
      <c r="N3" s="101"/>
      <c r="P3" s="4"/>
    </row>
    <row r="4" spans="1:17" ht="13.5">
      <c r="A4" s="77" t="s">
        <v>161</v>
      </c>
      <c r="B4" s="5">
        <v>0</v>
      </c>
      <c r="C4" s="5">
        <v>10000</v>
      </c>
      <c r="D4" s="83"/>
      <c r="E4" s="80">
        <v>78</v>
      </c>
      <c r="F4" s="80" t="s">
        <v>180</v>
      </c>
      <c r="G4" s="80">
        <f aca="true" t="shared" si="0" ref="G4:G39">$P$4</f>
        <v>0</v>
      </c>
      <c r="H4" s="80" t="s">
        <v>181</v>
      </c>
      <c r="I4" s="80">
        <v>10000</v>
      </c>
      <c r="J4" s="80" t="s">
        <v>182</v>
      </c>
      <c r="K4" s="80">
        <v>547</v>
      </c>
      <c r="L4" s="80" t="s">
        <v>183</v>
      </c>
      <c r="M4" s="74">
        <f aca="true" t="shared" si="1" ref="M4:M39">INT(E4*G4/I4+K4)</f>
        <v>547</v>
      </c>
      <c r="N4" s="101"/>
      <c r="P4" s="92">
        <f>IF('計算'!N12&gt;0,'計算'!N12,0)</f>
        <v>0</v>
      </c>
      <c r="Q4" t="s">
        <v>185</v>
      </c>
    </row>
    <row r="5" spans="1:14" ht="13.5">
      <c r="A5" s="77" t="s">
        <v>162</v>
      </c>
      <c r="B5" s="5">
        <v>10000</v>
      </c>
      <c r="C5" s="5">
        <v>12000</v>
      </c>
      <c r="D5" s="83"/>
      <c r="E5" s="80">
        <v>6</v>
      </c>
      <c r="F5" s="80" t="s">
        <v>147</v>
      </c>
      <c r="G5" s="80">
        <f t="shared" si="0"/>
        <v>0</v>
      </c>
      <c r="H5" s="80" t="s">
        <v>148</v>
      </c>
      <c r="I5" s="80">
        <v>2000</v>
      </c>
      <c r="J5" s="80" t="s">
        <v>149</v>
      </c>
      <c r="K5" s="80">
        <v>595</v>
      </c>
      <c r="L5" s="80" t="s">
        <v>150</v>
      </c>
      <c r="M5" s="74">
        <f t="shared" si="1"/>
        <v>595</v>
      </c>
      <c r="N5" s="101"/>
    </row>
    <row r="6" spans="1:17" ht="13.5">
      <c r="A6" s="77" t="s">
        <v>163</v>
      </c>
      <c r="B6" s="5">
        <v>12000</v>
      </c>
      <c r="C6" s="5">
        <v>15000</v>
      </c>
      <c r="D6" s="83"/>
      <c r="E6" s="80">
        <v>7</v>
      </c>
      <c r="F6" s="80" t="s">
        <v>147</v>
      </c>
      <c r="G6" s="80">
        <f t="shared" si="0"/>
        <v>0</v>
      </c>
      <c r="H6" s="80" t="s">
        <v>148</v>
      </c>
      <c r="I6" s="80">
        <v>3000</v>
      </c>
      <c r="J6" s="80" t="s">
        <v>149</v>
      </c>
      <c r="K6" s="80">
        <v>603</v>
      </c>
      <c r="L6" s="80" t="s">
        <v>150</v>
      </c>
      <c r="M6" s="74">
        <f t="shared" si="1"/>
        <v>603</v>
      </c>
      <c r="N6" s="101"/>
      <c r="P6" s="2">
        <f>VLOOKUP(P4,$B$4:$M$33,12,TRUE)</f>
        <v>547</v>
      </c>
      <c r="Q6" t="s">
        <v>184</v>
      </c>
    </row>
    <row r="7" spans="1:16" ht="13.5">
      <c r="A7" s="77" t="s">
        <v>164</v>
      </c>
      <c r="B7" s="5">
        <v>15000</v>
      </c>
      <c r="C7" s="5">
        <v>20000</v>
      </c>
      <c r="D7" s="83"/>
      <c r="E7" s="80">
        <v>11</v>
      </c>
      <c r="F7" s="80" t="s">
        <v>147</v>
      </c>
      <c r="G7" s="80">
        <f t="shared" si="0"/>
        <v>0</v>
      </c>
      <c r="H7" s="80" t="s">
        <v>148</v>
      </c>
      <c r="I7" s="80">
        <v>5000</v>
      </c>
      <c r="J7" s="80" t="s">
        <v>149</v>
      </c>
      <c r="K7" s="80">
        <v>605</v>
      </c>
      <c r="L7" s="80" t="s">
        <v>150</v>
      </c>
      <c r="M7" s="74">
        <f t="shared" si="1"/>
        <v>605</v>
      </c>
      <c r="N7" s="101"/>
      <c r="P7" s="4"/>
    </row>
    <row r="8" spans="1:16" ht="13.5">
      <c r="A8" s="77" t="s">
        <v>165</v>
      </c>
      <c r="B8" s="5">
        <v>20000</v>
      </c>
      <c r="C8" s="5">
        <v>25000</v>
      </c>
      <c r="D8" s="84"/>
      <c r="E8" s="80">
        <v>10</v>
      </c>
      <c r="F8" s="80" t="s">
        <v>147</v>
      </c>
      <c r="G8" s="80">
        <f t="shared" si="0"/>
        <v>0</v>
      </c>
      <c r="H8" s="80" t="s">
        <v>148</v>
      </c>
      <c r="I8" s="80">
        <v>5000</v>
      </c>
      <c r="J8" s="80" t="s">
        <v>149</v>
      </c>
      <c r="K8" s="81">
        <v>609</v>
      </c>
      <c r="L8" s="80" t="s">
        <v>150</v>
      </c>
      <c r="M8" s="74">
        <f t="shared" si="1"/>
        <v>609</v>
      </c>
      <c r="N8" s="101"/>
      <c r="P8" s="4"/>
    </row>
    <row r="9" spans="1:14" ht="13.5">
      <c r="A9" s="77" t="s">
        <v>166</v>
      </c>
      <c r="B9" s="5">
        <v>25000</v>
      </c>
      <c r="C9" s="5">
        <v>30000</v>
      </c>
      <c r="D9" s="84"/>
      <c r="E9" s="80">
        <v>8</v>
      </c>
      <c r="F9" s="80" t="s">
        <v>147</v>
      </c>
      <c r="G9" s="80">
        <f t="shared" si="0"/>
        <v>0</v>
      </c>
      <c r="H9" s="80" t="s">
        <v>148</v>
      </c>
      <c r="I9" s="80">
        <v>5000</v>
      </c>
      <c r="J9" s="80" t="s">
        <v>149</v>
      </c>
      <c r="K9" s="81">
        <v>619</v>
      </c>
      <c r="L9" s="80" t="s">
        <v>150</v>
      </c>
      <c r="M9" s="74">
        <f t="shared" si="1"/>
        <v>619</v>
      </c>
      <c r="N9" s="101"/>
    </row>
    <row r="10" spans="1:14" ht="13.5">
      <c r="A10" s="77" t="s">
        <v>167</v>
      </c>
      <c r="B10" s="5">
        <v>30000</v>
      </c>
      <c r="C10" s="5">
        <v>40000</v>
      </c>
      <c r="D10" s="84"/>
      <c r="E10" s="80">
        <v>15</v>
      </c>
      <c r="F10" s="80" t="s">
        <v>147</v>
      </c>
      <c r="G10" s="80">
        <f t="shared" si="0"/>
        <v>0</v>
      </c>
      <c r="H10" s="80" t="s">
        <v>148</v>
      </c>
      <c r="I10" s="81">
        <v>10000</v>
      </c>
      <c r="J10" s="80" t="s">
        <v>149</v>
      </c>
      <c r="K10" s="81">
        <v>622</v>
      </c>
      <c r="L10" s="80" t="s">
        <v>150</v>
      </c>
      <c r="M10" s="74">
        <f t="shared" si="1"/>
        <v>622</v>
      </c>
      <c r="N10" s="101"/>
    </row>
    <row r="11" spans="1:14" ht="13.5">
      <c r="A11" s="77" t="s">
        <v>137</v>
      </c>
      <c r="B11" s="5">
        <v>40000</v>
      </c>
      <c r="C11" s="5">
        <v>50000</v>
      </c>
      <c r="D11" s="84"/>
      <c r="E11" s="80">
        <v>12</v>
      </c>
      <c r="F11" s="80" t="s">
        <v>147</v>
      </c>
      <c r="G11" s="80">
        <f t="shared" si="0"/>
        <v>0</v>
      </c>
      <c r="H11" s="80" t="s">
        <v>148</v>
      </c>
      <c r="I11" s="81">
        <v>10000</v>
      </c>
      <c r="J11" s="80" t="s">
        <v>149</v>
      </c>
      <c r="K11" s="81">
        <v>634</v>
      </c>
      <c r="L11" s="80" t="s">
        <v>150</v>
      </c>
      <c r="M11" s="74">
        <f t="shared" si="1"/>
        <v>634</v>
      </c>
      <c r="N11" s="101"/>
    </row>
    <row r="12" spans="1:14" ht="13.5">
      <c r="A12" s="77" t="s">
        <v>136</v>
      </c>
      <c r="B12" s="5">
        <v>50000</v>
      </c>
      <c r="C12" s="5">
        <v>60000</v>
      </c>
      <c r="D12" s="84"/>
      <c r="E12" s="80">
        <v>12</v>
      </c>
      <c r="F12" s="80" t="s">
        <v>147</v>
      </c>
      <c r="G12" s="80">
        <f t="shared" si="0"/>
        <v>0</v>
      </c>
      <c r="H12" s="80" t="s">
        <v>148</v>
      </c>
      <c r="I12" s="81">
        <v>10000</v>
      </c>
      <c r="J12" s="80" t="s">
        <v>149</v>
      </c>
      <c r="K12" s="81">
        <v>634</v>
      </c>
      <c r="L12" s="80" t="s">
        <v>150</v>
      </c>
      <c r="M12" s="74">
        <f t="shared" si="1"/>
        <v>634</v>
      </c>
      <c r="N12" s="101"/>
    </row>
    <row r="13" spans="1:14" ht="13.5">
      <c r="A13" s="77" t="s">
        <v>135</v>
      </c>
      <c r="B13" s="5">
        <v>60000</v>
      </c>
      <c r="C13" s="5">
        <v>80000</v>
      </c>
      <c r="D13" s="84"/>
      <c r="E13" s="80">
        <v>19</v>
      </c>
      <c r="F13" s="80" t="s">
        <v>147</v>
      </c>
      <c r="G13" s="80">
        <f t="shared" si="0"/>
        <v>0</v>
      </c>
      <c r="H13" s="80" t="s">
        <v>148</v>
      </c>
      <c r="I13" s="81">
        <v>20000</v>
      </c>
      <c r="J13" s="80" t="s">
        <v>149</v>
      </c>
      <c r="K13" s="81">
        <v>649</v>
      </c>
      <c r="L13" s="80" t="s">
        <v>150</v>
      </c>
      <c r="M13" s="74">
        <f t="shared" si="1"/>
        <v>649</v>
      </c>
      <c r="N13" s="101"/>
    </row>
    <row r="14" spans="1:14" ht="13.5">
      <c r="A14" s="77" t="s">
        <v>134</v>
      </c>
      <c r="B14" s="5">
        <v>80000</v>
      </c>
      <c r="C14" s="5">
        <v>100000</v>
      </c>
      <c r="D14" s="84"/>
      <c r="E14" s="80">
        <v>16</v>
      </c>
      <c r="F14" s="80" t="s">
        <v>147</v>
      </c>
      <c r="G14" s="80">
        <f t="shared" si="0"/>
        <v>0</v>
      </c>
      <c r="H14" s="80" t="s">
        <v>148</v>
      </c>
      <c r="I14" s="81">
        <v>20000</v>
      </c>
      <c r="J14" s="80" t="s">
        <v>149</v>
      </c>
      <c r="K14" s="81">
        <v>661</v>
      </c>
      <c r="L14" s="80" t="s">
        <v>150</v>
      </c>
      <c r="M14" s="74">
        <f t="shared" si="1"/>
        <v>661</v>
      </c>
      <c r="N14" s="101"/>
    </row>
    <row r="15" spans="1:14" ht="13.5">
      <c r="A15" s="77" t="s">
        <v>133</v>
      </c>
      <c r="B15" s="5">
        <v>100000</v>
      </c>
      <c r="C15" s="5">
        <v>120000</v>
      </c>
      <c r="D15" s="84"/>
      <c r="E15" s="80">
        <v>15</v>
      </c>
      <c r="F15" s="80" t="s">
        <v>147</v>
      </c>
      <c r="G15" s="80">
        <f t="shared" si="0"/>
        <v>0</v>
      </c>
      <c r="H15" s="80" t="s">
        <v>148</v>
      </c>
      <c r="I15" s="81">
        <v>20000</v>
      </c>
      <c r="J15" s="80" t="s">
        <v>149</v>
      </c>
      <c r="K15" s="81">
        <v>666</v>
      </c>
      <c r="L15" s="80" t="s">
        <v>150</v>
      </c>
      <c r="M15" s="74">
        <f t="shared" si="1"/>
        <v>666</v>
      </c>
      <c r="N15" s="101"/>
    </row>
    <row r="16" spans="1:14" ht="13.5">
      <c r="A16" s="77" t="s">
        <v>132</v>
      </c>
      <c r="B16" s="5">
        <v>120000</v>
      </c>
      <c r="C16" s="5">
        <v>150000</v>
      </c>
      <c r="D16" s="84"/>
      <c r="E16" s="80">
        <v>20</v>
      </c>
      <c r="F16" s="80" t="s">
        <v>147</v>
      </c>
      <c r="G16" s="80">
        <f t="shared" si="0"/>
        <v>0</v>
      </c>
      <c r="H16" s="80" t="s">
        <v>148</v>
      </c>
      <c r="I16" s="81">
        <v>30000</v>
      </c>
      <c r="J16" s="80" t="s">
        <v>149</v>
      </c>
      <c r="K16" s="81">
        <v>676</v>
      </c>
      <c r="L16" s="80" t="s">
        <v>150</v>
      </c>
      <c r="M16" s="74">
        <f t="shared" si="1"/>
        <v>676</v>
      </c>
      <c r="N16" s="101"/>
    </row>
    <row r="17" spans="1:14" ht="13.5">
      <c r="A17" s="77" t="s">
        <v>131</v>
      </c>
      <c r="B17" s="5">
        <v>150000</v>
      </c>
      <c r="C17" s="5">
        <v>200000</v>
      </c>
      <c r="D17" s="84"/>
      <c r="E17" s="80">
        <v>27</v>
      </c>
      <c r="F17" s="80" t="s">
        <v>147</v>
      </c>
      <c r="G17" s="80">
        <f t="shared" si="0"/>
        <v>0</v>
      </c>
      <c r="H17" s="80" t="s">
        <v>148</v>
      </c>
      <c r="I17" s="81">
        <v>50000</v>
      </c>
      <c r="J17" s="80" t="s">
        <v>149</v>
      </c>
      <c r="K17" s="81">
        <v>695</v>
      </c>
      <c r="L17" s="80" t="s">
        <v>150</v>
      </c>
      <c r="M17" s="74">
        <f t="shared" si="1"/>
        <v>695</v>
      </c>
      <c r="N17" s="101"/>
    </row>
    <row r="18" spans="1:14" ht="13.5">
      <c r="A18" s="77" t="s">
        <v>130</v>
      </c>
      <c r="B18" s="5">
        <v>200000</v>
      </c>
      <c r="C18" s="5">
        <v>250000</v>
      </c>
      <c r="D18" s="84"/>
      <c r="E18" s="80">
        <v>24</v>
      </c>
      <c r="F18" s="80" t="s">
        <v>147</v>
      </c>
      <c r="G18" s="80">
        <f t="shared" si="0"/>
        <v>0</v>
      </c>
      <c r="H18" s="80" t="s">
        <v>148</v>
      </c>
      <c r="I18" s="81">
        <v>50000</v>
      </c>
      <c r="J18" s="80" t="s">
        <v>149</v>
      </c>
      <c r="K18" s="81">
        <v>707</v>
      </c>
      <c r="L18" s="80" t="s">
        <v>150</v>
      </c>
      <c r="M18" s="74">
        <f t="shared" si="1"/>
        <v>707</v>
      </c>
      <c r="N18" s="101"/>
    </row>
    <row r="19" spans="1:14" ht="13.5">
      <c r="A19" s="77" t="s">
        <v>129</v>
      </c>
      <c r="B19" s="5">
        <v>250000</v>
      </c>
      <c r="C19" s="5">
        <v>300000</v>
      </c>
      <c r="D19" s="84"/>
      <c r="E19" s="80">
        <v>21</v>
      </c>
      <c r="F19" s="80" t="s">
        <v>147</v>
      </c>
      <c r="G19" s="80">
        <f t="shared" si="0"/>
        <v>0</v>
      </c>
      <c r="H19" s="80" t="s">
        <v>148</v>
      </c>
      <c r="I19" s="81">
        <v>50000</v>
      </c>
      <c r="J19" s="80" t="s">
        <v>149</v>
      </c>
      <c r="K19" s="81">
        <v>722</v>
      </c>
      <c r="L19" s="80" t="s">
        <v>150</v>
      </c>
      <c r="M19" s="74">
        <f t="shared" si="1"/>
        <v>722</v>
      </c>
      <c r="N19" s="101"/>
    </row>
    <row r="20" spans="1:14" ht="13.5">
      <c r="A20" s="77" t="s">
        <v>128</v>
      </c>
      <c r="B20" s="5">
        <v>300000</v>
      </c>
      <c r="C20" s="5">
        <v>400000</v>
      </c>
      <c r="D20" s="84"/>
      <c r="E20" s="80">
        <v>37</v>
      </c>
      <c r="F20" s="80" t="s">
        <v>147</v>
      </c>
      <c r="G20" s="80">
        <f t="shared" si="0"/>
        <v>0</v>
      </c>
      <c r="H20" s="80" t="s">
        <v>148</v>
      </c>
      <c r="I20" s="81">
        <v>100000</v>
      </c>
      <c r="J20" s="80" t="s">
        <v>149</v>
      </c>
      <c r="K20" s="81">
        <v>737</v>
      </c>
      <c r="L20" s="80" t="s">
        <v>150</v>
      </c>
      <c r="M20" s="74">
        <f t="shared" si="1"/>
        <v>737</v>
      </c>
      <c r="N20" s="101"/>
    </row>
    <row r="21" spans="1:14" ht="13.5">
      <c r="A21" s="77" t="s">
        <v>127</v>
      </c>
      <c r="B21" s="5">
        <v>400000</v>
      </c>
      <c r="C21" s="5">
        <v>500000</v>
      </c>
      <c r="D21" s="84"/>
      <c r="E21" s="80">
        <v>32</v>
      </c>
      <c r="F21" s="80" t="s">
        <v>147</v>
      </c>
      <c r="G21" s="80">
        <f t="shared" si="0"/>
        <v>0</v>
      </c>
      <c r="H21" s="80" t="s">
        <v>148</v>
      </c>
      <c r="I21" s="81">
        <v>100000</v>
      </c>
      <c r="J21" s="80" t="s">
        <v>149</v>
      </c>
      <c r="K21" s="81">
        <v>757</v>
      </c>
      <c r="L21" s="80" t="s">
        <v>150</v>
      </c>
      <c r="M21" s="74">
        <f t="shared" si="1"/>
        <v>757</v>
      </c>
      <c r="N21" s="101"/>
    </row>
    <row r="22" spans="1:14" ht="13.5">
      <c r="A22" s="77" t="s">
        <v>126</v>
      </c>
      <c r="B22" s="5">
        <v>500000</v>
      </c>
      <c r="C22" s="5">
        <v>600000</v>
      </c>
      <c r="D22" s="84"/>
      <c r="E22" s="80">
        <v>28</v>
      </c>
      <c r="F22" s="80" t="s">
        <v>147</v>
      </c>
      <c r="G22" s="80">
        <f t="shared" si="0"/>
        <v>0</v>
      </c>
      <c r="H22" s="80" t="s">
        <v>148</v>
      </c>
      <c r="I22" s="81">
        <v>100000</v>
      </c>
      <c r="J22" s="80" t="s">
        <v>149</v>
      </c>
      <c r="K22" s="81">
        <v>777</v>
      </c>
      <c r="L22" s="80" t="s">
        <v>150</v>
      </c>
      <c r="M22" s="74">
        <f t="shared" si="1"/>
        <v>777</v>
      </c>
      <c r="N22" s="101"/>
    </row>
    <row r="23" spans="1:14" ht="13.5">
      <c r="A23" s="77" t="s">
        <v>125</v>
      </c>
      <c r="B23" s="5">
        <v>600000</v>
      </c>
      <c r="C23" s="5">
        <v>800000</v>
      </c>
      <c r="D23" s="84"/>
      <c r="E23" s="80">
        <v>48</v>
      </c>
      <c r="F23" s="80" t="s">
        <v>147</v>
      </c>
      <c r="G23" s="80">
        <f t="shared" si="0"/>
        <v>0</v>
      </c>
      <c r="H23" s="80" t="s">
        <v>148</v>
      </c>
      <c r="I23" s="81">
        <v>200000</v>
      </c>
      <c r="J23" s="80" t="s">
        <v>149</v>
      </c>
      <c r="K23" s="81">
        <v>801</v>
      </c>
      <c r="L23" s="80" t="s">
        <v>150</v>
      </c>
      <c r="M23" s="74">
        <f t="shared" si="1"/>
        <v>801</v>
      </c>
      <c r="N23" s="101"/>
    </row>
    <row r="24" spans="1:14" ht="13.5">
      <c r="A24" s="77" t="s">
        <v>124</v>
      </c>
      <c r="B24" s="5">
        <v>800000</v>
      </c>
      <c r="C24" s="5">
        <v>1000000</v>
      </c>
      <c r="D24" s="84"/>
      <c r="E24" s="80">
        <v>42</v>
      </c>
      <c r="F24" s="80" t="s">
        <v>147</v>
      </c>
      <c r="G24" s="80">
        <f t="shared" si="0"/>
        <v>0</v>
      </c>
      <c r="H24" s="80" t="s">
        <v>148</v>
      </c>
      <c r="I24" s="81">
        <v>200000</v>
      </c>
      <c r="J24" s="80" t="s">
        <v>149</v>
      </c>
      <c r="K24" s="81">
        <v>825</v>
      </c>
      <c r="L24" s="80" t="s">
        <v>150</v>
      </c>
      <c r="M24" s="74">
        <f t="shared" si="1"/>
        <v>825</v>
      </c>
      <c r="N24" s="101"/>
    </row>
    <row r="25" spans="1:14" ht="13.5">
      <c r="A25" s="77" t="s">
        <v>123</v>
      </c>
      <c r="B25" s="5">
        <v>1000000</v>
      </c>
      <c r="C25" s="5">
        <v>1200000</v>
      </c>
      <c r="D25" s="84"/>
      <c r="E25" s="80">
        <v>37</v>
      </c>
      <c r="F25" s="80" t="s">
        <v>147</v>
      </c>
      <c r="G25" s="80">
        <f t="shared" si="0"/>
        <v>0</v>
      </c>
      <c r="H25" s="80" t="s">
        <v>148</v>
      </c>
      <c r="I25" s="81">
        <v>200000</v>
      </c>
      <c r="J25" s="80" t="s">
        <v>149</v>
      </c>
      <c r="K25" s="81">
        <v>850</v>
      </c>
      <c r="L25" s="80" t="s">
        <v>150</v>
      </c>
      <c r="M25" s="74">
        <f t="shared" si="1"/>
        <v>850</v>
      </c>
      <c r="N25" s="101"/>
    </row>
    <row r="26" spans="1:14" ht="13.5">
      <c r="A26" s="77" t="s">
        <v>122</v>
      </c>
      <c r="B26" s="5">
        <v>1200000</v>
      </c>
      <c r="C26" s="5">
        <v>1500000</v>
      </c>
      <c r="D26" s="84"/>
      <c r="E26" s="80">
        <v>48</v>
      </c>
      <c r="F26" s="80" t="s">
        <v>147</v>
      </c>
      <c r="G26" s="80">
        <f t="shared" si="0"/>
        <v>0</v>
      </c>
      <c r="H26" s="80" t="s">
        <v>148</v>
      </c>
      <c r="I26" s="81">
        <v>300000</v>
      </c>
      <c r="J26" s="80" t="s">
        <v>149</v>
      </c>
      <c r="K26" s="81">
        <v>880</v>
      </c>
      <c r="L26" s="80" t="s">
        <v>150</v>
      </c>
      <c r="M26" s="74">
        <f t="shared" si="1"/>
        <v>880</v>
      </c>
      <c r="N26" s="101"/>
    </row>
    <row r="27" spans="1:14" ht="13.5">
      <c r="A27" s="77" t="s">
        <v>121</v>
      </c>
      <c r="B27" s="5">
        <v>1500000</v>
      </c>
      <c r="C27" s="5">
        <v>2000000</v>
      </c>
      <c r="D27" s="84"/>
      <c r="E27" s="80">
        <v>70</v>
      </c>
      <c r="F27" s="80" t="s">
        <v>147</v>
      </c>
      <c r="G27" s="80">
        <f t="shared" si="0"/>
        <v>0</v>
      </c>
      <c r="H27" s="80" t="s">
        <v>148</v>
      </c>
      <c r="I27" s="81">
        <v>500000</v>
      </c>
      <c r="J27" s="80" t="s">
        <v>149</v>
      </c>
      <c r="K27" s="81">
        <v>910</v>
      </c>
      <c r="L27" s="80" t="s">
        <v>150</v>
      </c>
      <c r="M27" s="74">
        <f t="shared" si="1"/>
        <v>910</v>
      </c>
      <c r="N27" s="101"/>
    </row>
    <row r="28" spans="1:14" ht="13.5">
      <c r="A28" s="77" t="s">
        <v>120</v>
      </c>
      <c r="B28" s="5">
        <v>2000000</v>
      </c>
      <c r="C28" s="5">
        <v>2500000</v>
      </c>
      <c r="D28" s="84"/>
      <c r="E28" s="80">
        <v>60</v>
      </c>
      <c r="F28" s="80" t="s">
        <v>147</v>
      </c>
      <c r="G28" s="80">
        <f t="shared" si="0"/>
        <v>0</v>
      </c>
      <c r="H28" s="80" t="s">
        <v>148</v>
      </c>
      <c r="I28" s="81">
        <v>500000</v>
      </c>
      <c r="J28" s="80" t="s">
        <v>149</v>
      </c>
      <c r="K28" s="81">
        <v>950</v>
      </c>
      <c r="L28" s="80" t="s">
        <v>150</v>
      </c>
      <c r="M28" s="74">
        <f t="shared" si="1"/>
        <v>950</v>
      </c>
      <c r="N28" s="101"/>
    </row>
    <row r="29" spans="1:14" ht="13.5">
      <c r="A29" s="77" t="s">
        <v>119</v>
      </c>
      <c r="B29" s="5">
        <v>2500000</v>
      </c>
      <c r="C29" s="5">
        <v>3000000</v>
      </c>
      <c r="D29" s="84"/>
      <c r="E29" s="80">
        <v>54</v>
      </c>
      <c r="F29" s="80" t="s">
        <v>147</v>
      </c>
      <c r="G29" s="80">
        <f t="shared" si="0"/>
        <v>0</v>
      </c>
      <c r="H29" s="80" t="s">
        <v>148</v>
      </c>
      <c r="I29" s="81">
        <v>500000</v>
      </c>
      <c r="J29" s="80" t="s">
        <v>149</v>
      </c>
      <c r="K29" s="81">
        <v>980</v>
      </c>
      <c r="L29" s="80" t="s">
        <v>150</v>
      </c>
      <c r="M29" s="74">
        <f t="shared" si="1"/>
        <v>980</v>
      </c>
      <c r="N29" s="101"/>
    </row>
    <row r="30" spans="1:14" ht="13.5">
      <c r="A30" s="77" t="s">
        <v>118</v>
      </c>
      <c r="B30" s="5">
        <v>3000000</v>
      </c>
      <c r="C30" s="5">
        <v>4000000</v>
      </c>
      <c r="D30" s="84"/>
      <c r="E30" s="102">
        <v>92</v>
      </c>
      <c r="F30" s="80" t="s">
        <v>147</v>
      </c>
      <c r="G30" s="80">
        <f t="shared" si="0"/>
        <v>0</v>
      </c>
      <c r="H30" s="80" t="s">
        <v>148</v>
      </c>
      <c r="I30" s="105">
        <v>1000000</v>
      </c>
      <c r="J30" s="80" t="s">
        <v>149</v>
      </c>
      <c r="K30" s="105">
        <v>1028</v>
      </c>
      <c r="L30" s="80" t="s">
        <v>150</v>
      </c>
      <c r="M30" s="74">
        <f t="shared" si="1"/>
        <v>1028</v>
      </c>
      <c r="N30" s="101"/>
    </row>
    <row r="31" spans="1:14" ht="13.5">
      <c r="A31" s="77" t="s">
        <v>117</v>
      </c>
      <c r="B31" s="5">
        <v>4000000</v>
      </c>
      <c r="C31" s="5">
        <v>5000000</v>
      </c>
      <c r="D31" s="84"/>
      <c r="E31" s="102">
        <v>79</v>
      </c>
      <c r="F31" s="80" t="s">
        <v>147</v>
      </c>
      <c r="G31" s="80">
        <f t="shared" si="0"/>
        <v>0</v>
      </c>
      <c r="H31" s="80" t="s">
        <v>148</v>
      </c>
      <c r="I31" s="105">
        <v>1000000</v>
      </c>
      <c r="J31" s="80" t="s">
        <v>149</v>
      </c>
      <c r="K31" s="105">
        <v>1080</v>
      </c>
      <c r="L31" s="80" t="s">
        <v>150</v>
      </c>
      <c r="M31" s="74">
        <f t="shared" si="1"/>
        <v>1080</v>
      </c>
      <c r="N31" s="101"/>
    </row>
    <row r="32" spans="1:14" ht="13.5">
      <c r="A32" s="77" t="s">
        <v>116</v>
      </c>
      <c r="B32" s="5">
        <v>5000000</v>
      </c>
      <c r="C32" s="5">
        <v>6000000</v>
      </c>
      <c r="D32" s="84"/>
      <c r="E32" s="102">
        <v>70</v>
      </c>
      <c r="F32" s="80" t="s">
        <v>147</v>
      </c>
      <c r="G32" s="80">
        <f t="shared" si="0"/>
        <v>0</v>
      </c>
      <c r="H32" s="80" t="s">
        <v>148</v>
      </c>
      <c r="I32" s="105">
        <v>1000000</v>
      </c>
      <c r="J32" s="80" t="s">
        <v>149</v>
      </c>
      <c r="K32" s="105">
        <v>1125</v>
      </c>
      <c r="L32" s="80" t="s">
        <v>150</v>
      </c>
      <c r="M32" s="74">
        <f t="shared" si="1"/>
        <v>1125</v>
      </c>
      <c r="N32" s="101"/>
    </row>
    <row r="33" spans="1:14" ht="13.5">
      <c r="A33" s="77" t="s">
        <v>115</v>
      </c>
      <c r="B33" s="5">
        <v>6000000</v>
      </c>
      <c r="C33" s="5">
        <v>8000000</v>
      </c>
      <c r="D33" s="84"/>
      <c r="E33" s="102">
        <v>122</v>
      </c>
      <c r="F33" s="80" t="s">
        <v>147</v>
      </c>
      <c r="G33" s="80">
        <f t="shared" si="0"/>
        <v>0</v>
      </c>
      <c r="H33" s="80" t="s">
        <v>148</v>
      </c>
      <c r="I33" s="105">
        <v>2000000</v>
      </c>
      <c r="J33" s="80" t="s">
        <v>149</v>
      </c>
      <c r="K33" s="105">
        <v>1179</v>
      </c>
      <c r="L33" s="80" t="s">
        <v>150</v>
      </c>
      <c r="M33" s="74">
        <f t="shared" si="1"/>
        <v>1179</v>
      </c>
      <c r="N33" s="101"/>
    </row>
    <row r="34" spans="1:13" ht="13.5">
      <c r="A34" s="77" t="s">
        <v>114</v>
      </c>
      <c r="B34" s="5">
        <v>8000000</v>
      </c>
      <c r="C34" s="5">
        <v>10000000</v>
      </c>
      <c r="D34" s="85"/>
      <c r="E34" s="102">
        <v>104</v>
      </c>
      <c r="F34" s="80" t="s">
        <v>147</v>
      </c>
      <c r="G34" s="80">
        <f t="shared" si="0"/>
        <v>0</v>
      </c>
      <c r="H34" s="80" t="s">
        <v>148</v>
      </c>
      <c r="I34" s="105">
        <v>2000000</v>
      </c>
      <c r="J34" s="80" t="s">
        <v>149</v>
      </c>
      <c r="K34" s="105">
        <v>1251</v>
      </c>
      <c r="L34" s="80" t="s">
        <v>150</v>
      </c>
      <c r="M34" s="74">
        <f t="shared" si="1"/>
        <v>1251</v>
      </c>
    </row>
    <row r="35" spans="1:13" ht="13.5">
      <c r="A35" s="77" t="s">
        <v>113</v>
      </c>
      <c r="B35" s="5">
        <v>10000000</v>
      </c>
      <c r="C35" s="5">
        <v>12000000</v>
      </c>
      <c r="E35" s="102">
        <v>93</v>
      </c>
      <c r="F35" s="80" t="s">
        <v>147</v>
      </c>
      <c r="G35" s="80">
        <f t="shared" si="0"/>
        <v>0</v>
      </c>
      <c r="H35" s="80" t="s">
        <v>148</v>
      </c>
      <c r="I35" s="105">
        <v>2000000</v>
      </c>
      <c r="J35" s="80" t="s">
        <v>149</v>
      </c>
      <c r="K35" s="105">
        <v>1306</v>
      </c>
      <c r="L35" s="80" t="s">
        <v>150</v>
      </c>
      <c r="M35" s="74">
        <f t="shared" si="1"/>
        <v>1306</v>
      </c>
    </row>
    <row r="36" spans="1:13" ht="13.5">
      <c r="A36" s="77" t="s">
        <v>112</v>
      </c>
      <c r="B36" s="5">
        <v>12000000</v>
      </c>
      <c r="C36" s="5">
        <v>15000000</v>
      </c>
      <c r="E36" s="102">
        <v>123</v>
      </c>
      <c r="F36" s="80" t="s">
        <v>147</v>
      </c>
      <c r="G36" s="80">
        <f t="shared" si="0"/>
        <v>0</v>
      </c>
      <c r="H36" s="80" t="s">
        <v>148</v>
      </c>
      <c r="I36" s="105">
        <v>3000000</v>
      </c>
      <c r="J36" s="80" t="s">
        <v>149</v>
      </c>
      <c r="K36" s="105">
        <v>1372</v>
      </c>
      <c r="L36" s="80" t="s">
        <v>150</v>
      </c>
      <c r="M36" s="74">
        <f t="shared" si="1"/>
        <v>1372</v>
      </c>
    </row>
    <row r="37" spans="1:13" ht="13.5">
      <c r="A37" s="77" t="s">
        <v>111</v>
      </c>
      <c r="B37" s="5">
        <v>15000000</v>
      </c>
      <c r="C37" s="5">
        <v>20000000</v>
      </c>
      <c r="E37" s="102">
        <v>175</v>
      </c>
      <c r="F37" s="80" t="s">
        <v>147</v>
      </c>
      <c r="G37" s="80">
        <f t="shared" si="0"/>
        <v>0</v>
      </c>
      <c r="H37" s="80" t="s">
        <v>148</v>
      </c>
      <c r="I37" s="105">
        <v>5000000</v>
      </c>
      <c r="J37" s="80" t="s">
        <v>149</v>
      </c>
      <c r="K37" s="105">
        <v>1462</v>
      </c>
      <c r="L37" s="80" t="s">
        <v>150</v>
      </c>
      <c r="M37" s="74">
        <f t="shared" si="1"/>
        <v>1462</v>
      </c>
    </row>
    <row r="38" spans="1:13" ht="13.5">
      <c r="A38" s="77" t="s">
        <v>110</v>
      </c>
      <c r="B38" s="5">
        <v>20000000</v>
      </c>
      <c r="C38" s="5">
        <v>25000000</v>
      </c>
      <c r="E38" s="102">
        <v>151</v>
      </c>
      <c r="F38" s="80" t="s">
        <v>147</v>
      </c>
      <c r="G38" s="80">
        <f t="shared" si="0"/>
        <v>0</v>
      </c>
      <c r="H38" s="80" t="s">
        <v>148</v>
      </c>
      <c r="I38" s="105">
        <v>5000000</v>
      </c>
      <c r="J38" s="80" t="s">
        <v>149</v>
      </c>
      <c r="K38" s="105">
        <v>1558</v>
      </c>
      <c r="L38" s="80" t="s">
        <v>150</v>
      </c>
      <c r="M38" s="74">
        <f t="shared" si="1"/>
        <v>1558</v>
      </c>
    </row>
    <row r="39" spans="1:13" ht="13.5">
      <c r="A39" s="77" t="s">
        <v>109</v>
      </c>
      <c r="B39" s="5">
        <v>25000000</v>
      </c>
      <c r="C39" s="5">
        <v>30000000</v>
      </c>
      <c r="E39" s="102">
        <v>134</v>
      </c>
      <c r="F39" s="80" t="s">
        <v>147</v>
      </c>
      <c r="G39" s="80">
        <f t="shared" si="0"/>
        <v>0</v>
      </c>
      <c r="H39" s="80" t="s">
        <v>148</v>
      </c>
      <c r="I39" s="105">
        <v>5000000</v>
      </c>
      <c r="J39" s="80" t="s">
        <v>149</v>
      </c>
      <c r="K39" s="105">
        <v>1643</v>
      </c>
      <c r="L39" s="80" t="s">
        <v>150</v>
      </c>
      <c r="M39" s="74">
        <f t="shared" si="1"/>
        <v>1643</v>
      </c>
    </row>
    <row r="40" spans="1:13" ht="13.5">
      <c r="A40" s="77" t="s">
        <v>108</v>
      </c>
      <c r="B40" s="5">
        <v>30000000</v>
      </c>
      <c r="C40" s="5"/>
      <c r="E40" s="80"/>
      <c r="F40" s="80"/>
      <c r="G40" s="80"/>
      <c r="H40" s="80"/>
      <c r="I40" s="81"/>
      <c r="J40" s="80"/>
      <c r="K40" s="81"/>
      <c r="L40" s="80"/>
      <c r="M40" s="74">
        <v>2447</v>
      </c>
    </row>
    <row r="41" ht="13.5">
      <c r="A41" s="77"/>
    </row>
    <row r="42" ht="13.5">
      <c r="A42" s="77"/>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5"/>
  <sheetViews>
    <sheetView zoomScale="90" zoomScaleNormal="90" zoomScalePageLayoutView="0" workbookViewId="0" topLeftCell="A1">
      <selection activeCell="M45" sqref="M45"/>
    </sheetView>
  </sheetViews>
  <sheetFormatPr defaultColWidth="8.796875" defaultRowHeight="14.25"/>
  <cols>
    <col min="2" max="2" width="15.8984375" style="0" customWidth="1"/>
    <col min="3" max="3" width="13.19921875" style="0" customWidth="1"/>
    <col min="4" max="12" width="4.3984375" style="78" customWidth="1"/>
    <col min="13" max="14" width="9" style="46" customWidth="1"/>
    <col min="16" max="16" width="10.09765625" style="0" bestFit="1" customWidth="1"/>
  </cols>
  <sheetData>
    <row r="1" spans="2:13" ht="13.5">
      <c r="B1" t="s">
        <v>92</v>
      </c>
      <c r="D1" s="311" t="s">
        <v>200</v>
      </c>
      <c r="E1" s="311"/>
      <c r="F1" s="311"/>
      <c r="G1" s="311"/>
      <c r="H1" s="311"/>
      <c r="I1" s="311"/>
      <c r="J1" s="311"/>
      <c r="K1" s="311"/>
      <c r="L1" s="311"/>
      <c r="M1" s="311"/>
    </row>
    <row r="3" spans="1:16" ht="13.5">
      <c r="A3" s="77"/>
      <c r="B3" s="1"/>
      <c r="C3" s="1"/>
      <c r="D3" s="82"/>
      <c r="E3" s="79"/>
      <c r="F3" s="79"/>
      <c r="G3" s="79"/>
      <c r="H3" s="79"/>
      <c r="I3" s="79"/>
      <c r="J3" s="79"/>
      <c r="K3" s="79"/>
      <c r="L3" s="79"/>
      <c r="M3" s="74"/>
      <c r="N3" s="58"/>
      <c r="P3" s="4"/>
    </row>
    <row r="4" spans="1:17" ht="13.5">
      <c r="A4" s="77" t="s">
        <v>137</v>
      </c>
      <c r="B4" s="6">
        <v>1</v>
      </c>
      <c r="C4" s="6">
        <v>5</v>
      </c>
      <c r="D4" s="83"/>
      <c r="E4" s="102">
        <v>62</v>
      </c>
      <c r="F4" s="102" t="s">
        <v>139</v>
      </c>
      <c r="G4" s="102">
        <f>$P$4</f>
        <v>0</v>
      </c>
      <c r="H4" s="102" t="s">
        <v>140</v>
      </c>
      <c r="I4" s="102">
        <v>5</v>
      </c>
      <c r="J4" s="102" t="s">
        <v>141</v>
      </c>
      <c r="K4" s="102">
        <v>510</v>
      </c>
      <c r="L4" s="102" t="s">
        <v>142</v>
      </c>
      <c r="M4" s="103">
        <f>INT(E4*G4/I4+K4)</f>
        <v>510</v>
      </c>
      <c r="N4" s="58"/>
      <c r="P4" s="2">
        <f>+('計算'!Q12-'計算'!R12)*5+'計算'!R12*6+'計算'!S12*3+'計算'!T12*2+'計算'!U12*1</f>
        <v>0</v>
      </c>
      <c r="Q4" t="s">
        <v>138</v>
      </c>
    </row>
    <row r="5" spans="1:14" ht="13.5">
      <c r="A5" s="77" t="s">
        <v>136</v>
      </c>
      <c r="B5" s="6">
        <v>5</v>
      </c>
      <c r="C5" s="6">
        <v>10</v>
      </c>
      <c r="D5" s="83"/>
      <c r="E5" s="102">
        <v>63</v>
      </c>
      <c r="F5" s="102" t="s">
        <v>139</v>
      </c>
      <c r="G5" s="102">
        <f aca="true" t="shared" si="0" ref="G5:G33">$P$4</f>
        <v>0</v>
      </c>
      <c r="H5" s="102" t="s">
        <v>140</v>
      </c>
      <c r="I5" s="102">
        <v>5</v>
      </c>
      <c r="J5" s="102" t="s">
        <v>141</v>
      </c>
      <c r="K5" s="102">
        <v>509</v>
      </c>
      <c r="L5" s="102" t="s">
        <v>142</v>
      </c>
      <c r="M5" s="103">
        <f aca="true" t="shared" si="1" ref="M5:M32">INT(E5*G5/I5+K5)</f>
        <v>509</v>
      </c>
      <c r="N5" s="58"/>
    </row>
    <row r="6" spans="1:17" ht="13.5">
      <c r="A6" s="77" t="s">
        <v>135</v>
      </c>
      <c r="B6" s="6">
        <v>10</v>
      </c>
      <c r="C6" s="6">
        <v>15</v>
      </c>
      <c r="D6" s="83"/>
      <c r="E6" s="102">
        <v>62</v>
      </c>
      <c r="F6" s="102" t="s">
        <v>139</v>
      </c>
      <c r="G6" s="102">
        <f t="shared" si="0"/>
        <v>0</v>
      </c>
      <c r="H6" s="102" t="s">
        <v>140</v>
      </c>
      <c r="I6" s="102">
        <v>5</v>
      </c>
      <c r="J6" s="102" t="s">
        <v>141</v>
      </c>
      <c r="K6" s="102">
        <v>511</v>
      </c>
      <c r="L6" s="102" t="s">
        <v>142</v>
      </c>
      <c r="M6" s="103">
        <f t="shared" si="1"/>
        <v>511</v>
      </c>
      <c r="N6" s="58"/>
      <c r="P6" s="2" t="e">
        <f>VLOOKUP(P4,$B$4:$M$33,12,TRUE)</f>
        <v>#N/A</v>
      </c>
      <c r="Q6" t="s">
        <v>171</v>
      </c>
    </row>
    <row r="7" spans="1:16" ht="13.5">
      <c r="A7" s="77" t="s">
        <v>134</v>
      </c>
      <c r="B7" s="6">
        <v>15</v>
      </c>
      <c r="C7" s="6">
        <v>20</v>
      </c>
      <c r="D7" s="83"/>
      <c r="E7" s="102">
        <v>63</v>
      </c>
      <c r="F7" s="102" t="s">
        <v>139</v>
      </c>
      <c r="G7" s="102">
        <f t="shared" si="0"/>
        <v>0</v>
      </c>
      <c r="H7" s="102" t="s">
        <v>140</v>
      </c>
      <c r="I7" s="102">
        <v>5</v>
      </c>
      <c r="J7" s="102" t="s">
        <v>141</v>
      </c>
      <c r="K7" s="102">
        <v>508</v>
      </c>
      <c r="L7" s="102" t="s">
        <v>142</v>
      </c>
      <c r="M7" s="103">
        <f t="shared" si="1"/>
        <v>508</v>
      </c>
      <c r="N7" s="58"/>
      <c r="P7" s="4"/>
    </row>
    <row r="8" spans="1:16" ht="13.5">
      <c r="A8" s="77" t="s">
        <v>133</v>
      </c>
      <c r="B8" s="6">
        <v>20</v>
      </c>
      <c r="C8" s="5">
        <v>30</v>
      </c>
      <c r="D8" s="84"/>
      <c r="E8" s="102">
        <v>62</v>
      </c>
      <c r="F8" s="102" t="s">
        <v>139</v>
      </c>
      <c r="G8" s="102">
        <f t="shared" si="0"/>
        <v>0</v>
      </c>
      <c r="H8" s="102" t="s">
        <v>140</v>
      </c>
      <c r="I8" s="104">
        <v>10</v>
      </c>
      <c r="J8" s="102" t="s">
        <v>141</v>
      </c>
      <c r="K8" s="104">
        <v>636</v>
      </c>
      <c r="L8" s="102" t="s">
        <v>142</v>
      </c>
      <c r="M8" s="103">
        <f t="shared" si="1"/>
        <v>636</v>
      </c>
      <c r="N8" s="58"/>
      <c r="P8" s="4"/>
    </row>
    <row r="9" spans="1:14" ht="13.5">
      <c r="A9" s="77" t="s">
        <v>132</v>
      </c>
      <c r="B9" s="5">
        <v>30</v>
      </c>
      <c r="C9" s="5">
        <v>40</v>
      </c>
      <c r="D9" s="84"/>
      <c r="E9" s="102">
        <v>63</v>
      </c>
      <c r="F9" s="102" t="s">
        <v>139</v>
      </c>
      <c r="G9" s="102">
        <f t="shared" si="0"/>
        <v>0</v>
      </c>
      <c r="H9" s="102" t="s">
        <v>140</v>
      </c>
      <c r="I9" s="104">
        <v>10</v>
      </c>
      <c r="J9" s="102" t="s">
        <v>141</v>
      </c>
      <c r="K9" s="104">
        <v>633</v>
      </c>
      <c r="L9" s="102" t="s">
        <v>142</v>
      </c>
      <c r="M9" s="103">
        <f t="shared" si="1"/>
        <v>633</v>
      </c>
      <c r="N9" s="58"/>
    </row>
    <row r="10" spans="1:14" ht="13.5">
      <c r="A10" s="77" t="s">
        <v>131</v>
      </c>
      <c r="B10" s="5">
        <v>40</v>
      </c>
      <c r="C10" s="5">
        <v>50</v>
      </c>
      <c r="D10" s="84"/>
      <c r="E10" s="102">
        <v>63</v>
      </c>
      <c r="F10" s="102" t="s">
        <v>139</v>
      </c>
      <c r="G10" s="102">
        <f t="shared" si="0"/>
        <v>0</v>
      </c>
      <c r="H10" s="102" t="s">
        <v>140</v>
      </c>
      <c r="I10" s="104">
        <v>10</v>
      </c>
      <c r="J10" s="102" t="s">
        <v>141</v>
      </c>
      <c r="K10" s="104">
        <v>633</v>
      </c>
      <c r="L10" s="102" t="s">
        <v>142</v>
      </c>
      <c r="M10" s="103">
        <f t="shared" si="1"/>
        <v>633</v>
      </c>
      <c r="N10" s="58"/>
    </row>
    <row r="11" spans="1:14" ht="13.5">
      <c r="A11" s="77" t="s">
        <v>130</v>
      </c>
      <c r="B11" s="5">
        <v>50</v>
      </c>
      <c r="C11" s="5">
        <v>65</v>
      </c>
      <c r="D11" s="84"/>
      <c r="E11" s="102">
        <v>62</v>
      </c>
      <c r="F11" s="102" t="s">
        <v>139</v>
      </c>
      <c r="G11" s="102">
        <f t="shared" si="0"/>
        <v>0</v>
      </c>
      <c r="H11" s="102" t="s">
        <v>140</v>
      </c>
      <c r="I11" s="104">
        <v>15</v>
      </c>
      <c r="J11" s="102" t="s">
        <v>141</v>
      </c>
      <c r="K11" s="104">
        <v>742</v>
      </c>
      <c r="L11" s="102" t="s">
        <v>142</v>
      </c>
      <c r="M11" s="103">
        <f>INT(E11*G11/I11+K11)</f>
        <v>742</v>
      </c>
      <c r="N11" s="58"/>
    </row>
    <row r="12" spans="1:14" ht="13.5">
      <c r="A12" s="77" t="s">
        <v>129</v>
      </c>
      <c r="B12" s="5">
        <v>65</v>
      </c>
      <c r="C12" s="5">
        <v>85</v>
      </c>
      <c r="D12" s="84"/>
      <c r="E12" s="102">
        <v>62</v>
      </c>
      <c r="F12" s="102" t="s">
        <v>139</v>
      </c>
      <c r="G12" s="102">
        <f t="shared" si="0"/>
        <v>0</v>
      </c>
      <c r="H12" s="102" t="s">
        <v>140</v>
      </c>
      <c r="I12" s="104">
        <v>20</v>
      </c>
      <c r="J12" s="102" t="s">
        <v>141</v>
      </c>
      <c r="K12" s="104">
        <v>810</v>
      </c>
      <c r="L12" s="102" t="s">
        <v>142</v>
      </c>
      <c r="M12" s="103">
        <f t="shared" si="1"/>
        <v>810</v>
      </c>
      <c r="N12" s="58"/>
    </row>
    <row r="13" spans="1:14" ht="13.5">
      <c r="A13" s="77" t="s">
        <v>128</v>
      </c>
      <c r="B13" s="5">
        <v>85</v>
      </c>
      <c r="C13" s="5">
        <v>110</v>
      </c>
      <c r="D13" s="84"/>
      <c r="E13" s="102">
        <v>63</v>
      </c>
      <c r="F13" s="102" t="s">
        <v>139</v>
      </c>
      <c r="G13" s="102">
        <f t="shared" si="0"/>
        <v>0</v>
      </c>
      <c r="H13" s="102" t="s">
        <v>140</v>
      </c>
      <c r="I13" s="104">
        <v>25</v>
      </c>
      <c r="J13" s="102" t="s">
        <v>141</v>
      </c>
      <c r="K13" s="104">
        <v>860</v>
      </c>
      <c r="L13" s="102" t="s">
        <v>142</v>
      </c>
      <c r="M13" s="103">
        <f t="shared" si="1"/>
        <v>860</v>
      </c>
      <c r="N13" s="58"/>
    </row>
    <row r="14" spans="1:14" ht="13.5">
      <c r="A14" s="77" t="s">
        <v>127</v>
      </c>
      <c r="B14" s="5">
        <v>110</v>
      </c>
      <c r="C14" s="5">
        <v>140</v>
      </c>
      <c r="D14" s="84"/>
      <c r="E14" s="102">
        <v>63</v>
      </c>
      <c r="F14" s="102" t="s">
        <v>139</v>
      </c>
      <c r="G14" s="102">
        <f t="shared" si="0"/>
        <v>0</v>
      </c>
      <c r="H14" s="102" t="s">
        <v>140</v>
      </c>
      <c r="I14" s="104">
        <v>30</v>
      </c>
      <c r="J14" s="102" t="s">
        <v>141</v>
      </c>
      <c r="K14" s="104">
        <v>907</v>
      </c>
      <c r="L14" s="102" t="s">
        <v>142</v>
      </c>
      <c r="M14" s="103">
        <f t="shared" si="1"/>
        <v>907</v>
      </c>
      <c r="N14" s="58"/>
    </row>
    <row r="15" spans="1:14" ht="13.5">
      <c r="A15" s="77" t="s">
        <v>126</v>
      </c>
      <c r="B15" s="5">
        <v>140</v>
      </c>
      <c r="C15" s="5">
        <v>180</v>
      </c>
      <c r="D15" s="84"/>
      <c r="E15" s="102">
        <v>62</v>
      </c>
      <c r="F15" s="102" t="s">
        <v>139</v>
      </c>
      <c r="G15" s="102">
        <f t="shared" si="0"/>
        <v>0</v>
      </c>
      <c r="H15" s="102" t="s">
        <v>140</v>
      </c>
      <c r="I15" s="104">
        <v>40</v>
      </c>
      <c r="J15" s="102" t="s">
        <v>141</v>
      </c>
      <c r="K15" s="104">
        <v>984</v>
      </c>
      <c r="L15" s="102" t="s">
        <v>142</v>
      </c>
      <c r="M15" s="103">
        <f t="shared" si="1"/>
        <v>984</v>
      </c>
      <c r="N15" s="58"/>
    </row>
    <row r="16" spans="1:14" ht="13.5">
      <c r="A16" s="77" t="s">
        <v>125</v>
      </c>
      <c r="B16" s="5">
        <v>180</v>
      </c>
      <c r="C16" s="5">
        <v>230</v>
      </c>
      <c r="D16" s="84"/>
      <c r="E16" s="102">
        <v>62</v>
      </c>
      <c r="F16" s="102" t="s">
        <v>139</v>
      </c>
      <c r="G16" s="102">
        <f t="shared" si="0"/>
        <v>0</v>
      </c>
      <c r="H16" s="102" t="s">
        <v>140</v>
      </c>
      <c r="I16" s="104">
        <v>50</v>
      </c>
      <c r="J16" s="102" t="s">
        <v>141</v>
      </c>
      <c r="K16" s="104">
        <v>1040</v>
      </c>
      <c r="L16" s="102" t="s">
        <v>142</v>
      </c>
      <c r="M16" s="103">
        <f t="shared" si="1"/>
        <v>1040</v>
      </c>
      <c r="N16" s="58"/>
    </row>
    <row r="17" spans="1:14" ht="13.5">
      <c r="A17" s="77" t="s">
        <v>124</v>
      </c>
      <c r="B17" s="5">
        <v>230</v>
      </c>
      <c r="C17" s="5">
        <v>300</v>
      </c>
      <c r="D17" s="84"/>
      <c r="E17" s="102">
        <v>63</v>
      </c>
      <c r="F17" s="102" t="s">
        <v>139</v>
      </c>
      <c r="G17" s="102">
        <f t="shared" si="0"/>
        <v>0</v>
      </c>
      <c r="H17" s="102" t="s">
        <v>140</v>
      </c>
      <c r="I17" s="104">
        <v>70</v>
      </c>
      <c r="J17" s="102" t="s">
        <v>141</v>
      </c>
      <c r="K17" s="104">
        <v>1119</v>
      </c>
      <c r="L17" s="102" t="s">
        <v>142</v>
      </c>
      <c r="M17" s="103">
        <f t="shared" si="1"/>
        <v>1119</v>
      </c>
      <c r="N17" s="58"/>
    </row>
    <row r="18" spans="1:14" ht="13.5">
      <c r="A18" s="77" t="s">
        <v>123</v>
      </c>
      <c r="B18" s="5">
        <v>300</v>
      </c>
      <c r="C18" s="5">
        <v>390</v>
      </c>
      <c r="D18" s="84"/>
      <c r="E18" s="102">
        <v>62</v>
      </c>
      <c r="F18" s="102" t="s">
        <v>139</v>
      </c>
      <c r="G18" s="102">
        <f t="shared" si="0"/>
        <v>0</v>
      </c>
      <c r="H18" s="102" t="s">
        <v>140</v>
      </c>
      <c r="I18" s="104">
        <v>90</v>
      </c>
      <c r="J18" s="102" t="s">
        <v>141</v>
      </c>
      <c r="K18" s="104">
        <v>1183</v>
      </c>
      <c r="L18" s="102" t="s">
        <v>142</v>
      </c>
      <c r="M18" s="103">
        <f t="shared" si="1"/>
        <v>1183</v>
      </c>
      <c r="N18" s="58"/>
    </row>
    <row r="19" spans="1:14" ht="13.5">
      <c r="A19" s="77" t="s">
        <v>122</v>
      </c>
      <c r="B19" s="5">
        <v>390</v>
      </c>
      <c r="C19" s="5">
        <v>510</v>
      </c>
      <c r="D19" s="84"/>
      <c r="E19" s="102">
        <v>63</v>
      </c>
      <c r="F19" s="102" t="s">
        <v>139</v>
      </c>
      <c r="G19" s="102">
        <f t="shared" si="0"/>
        <v>0</v>
      </c>
      <c r="H19" s="102" t="s">
        <v>140</v>
      </c>
      <c r="I19" s="104">
        <v>120</v>
      </c>
      <c r="J19" s="102" t="s">
        <v>141</v>
      </c>
      <c r="K19" s="104">
        <v>1247</v>
      </c>
      <c r="L19" s="102" t="s">
        <v>142</v>
      </c>
      <c r="M19" s="103">
        <f t="shared" si="1"/>
        <v>1247</v>
      </c>
      <c r="N19" s="58"/>
    </row>
    <row r="20" spans="1:14" ht="13.5">
      <c r="A20" s="77" t="s">
        <v>121</v>
      </c>
      <c r="B20" s="5">
        <v>510</v>
      </c>
      <c r="C20" s="5">
        <v>670</v>
      </c>
      <c r="D20" s="84"/>
      <c r="E20" s="102">
        <v>62</v>
      </c>
      <c r="F20" s="102" t="s">
        <v>139</v>
      </c>
      <c r="G20" s="102">
        <f t="shared" si="0"/>
        <v>0</v>
      </c>
      <c r="H20" s="102" t="s">
        <v>140</v>
      </c>
      <c r="I20" s="104">
        <v>160</v>
      </c>
      <c r="J20" s="102" t="s">
        <v>141</v>
      </c>
      <c r="K20" s="104">
        <v>1318</v>
      </c>
      <c r="L20" s="102" t="s">
        <v>142</v>
      </c>
      <c r="M20" s="103">
        <f t="shared" si="1"/>
        <v>1318</v>
      </c>
      <c r="N20" s="58"/>
    </row>
    <row r="21" spans="1:14" ht="13.5">
      <c r="A21" s="77" t="s">
        <v>120</v>
      </c>
      <c r="B21" s="5">
        <v>670</v>
      </c>
      <c r="C21" s="5">
        <v>870</v>
      </c>
      <c r="D21" s="84"/>
      <c r="E21" s="102">
        <v>63</v>
      </c>
      <c r="F21" s="102" t="s">
        <v>139</v>
      </c>
      <c r="G21" s="102">
        <f t="shared" si="0"/>
        <v>0</v>
      </c>
      <c r="H21" s="102" t="s">
        <v>140</v>
      </c>
      <c r="I21" s="104">
        <v>200</v>
      </c>
      <c r="J21" s="102" t="s">
        <v>141</v>
      </c>
      <c r="K21" s="104">
        <v>1367</v>
      </c>
      <c r="L21" s="102" t="s">
        <v>142</v>
      </c>
      <c r="M21" s="103">
        <f t="shared" si="1"/>
        <v>1367</v>
      </c>
      <c r="N21" s="58"/>
    </row>
    <row r="22" spans="1:14" ht="13.5">
      <c r="A22" s="77" t="s">
        <v>119</v>
      </c>
      <c r="B22" s="5">
        <v>870</v>
      </c>
      <c r="C22" s="5">
        <v>1130</v>
      </c>
      <c r="D22" s="84"/>
      <c r="E22" s="102">
        <v>62</v>
      </c>
      <c r="F22" s="102" t="s">
        <v>139</v>
      </c>
      <c r="G22" s="102">
        <f t="shared" si="0"/>
        <v>0</v>
      </c>
      <c r="H22" s="102" t="s">
        <v>140</v>
      </c>
      <c r="I22" s="104">
        <v>260</v>
      </c>
      <c r="J22" s="102" t="s">
        <v>141</v>
      </c>
      <c r="K22" s="104">
        <v>1434</v>
      </c>
      <c r="L22" s="102" t="s">
        <v>142</v>
      </c>
      <c r="M22" s="103">
        <f t="shared" si="1"/>
        <v>1434</v>
      </c>
      <c r="N22" s="58"/>
    </row>
    <row r="23" spans="1:14" ht="13.5">
      <c r="A23" s="77" t="s">
        <v>118</v>
      </c>
      <c r="B23" s="5">
        <v>1130</v>
      </c>
      <c r="C23" s="5">
        <v>1460</v>
      </c>
      <c r="D23" s="84"/>
      <c r="E23" s="102">
        <v>63</v>
      </c>
      <c r="F23" s="102" t="s">
        <v>139</v>
      </c>
      <c r="G23" s="102">
        <f t="shared" si="0"/>
        <v>0</v>
      </c>
      <c r="H23" s="102" t="s">
        <v>140</v>
      </c>
      <c r="I23" s="104">
        <v>330</v>
      </c>
      <c r="J23" s="102" t="s">
        <v>141</v>
      </c>
      <c r="K23" s="104">
        <v>1488</v>
      </c>
      <c r="L23" s="102" t="s">
        <v>142</v>
      </c>
      <c r="M23" s="103">
        <f t="shared" si="1"/>
        <v>1488</v>
      </c>
      <c r="N23" s="58"/>
    </row>
    <row r="24" spans="1:14" ht="13.5">
      <c r="A24" s="77" t="s">
        <v>117</v>
      </c>
      <c r="B24" s="5">
        <v>1460</v>
      </c>
      <c r="C24" s="5">
        <v>1900</v>
      </c>
      <c r="D24" s="84"/>
      <c r="E24" s="102">
        <v>63</v>
      </c>
      <c r="F24" s="102" t="s">
        <v>139</v>
      </c>
      <c r="G24" s="102">
        <f t="shared" si="0"/>
        <v>0</v>
      </c>
      <c r="H24" s="102" t="s">
        <v>140</v>
      </c>
      <c r="I24" s="104">
        <v>440</v>
      </c>
      <c r="J24" s="102" t="s">
        <v>141</v>
      </c>
      <c r="K24" s="104">
        <v>1558</v>
      </c>
      <c r="L24" s="102" t="s">
        <v>142</v>
      </c>
      <c r="M24" s="103">
        <f t="shared" si="1"/>
        <v>1558</v>
      </c>
      <c r="N24" s="58"/>
    </row>
    <row r="25" spans="1:14" ht="13.5">
      <c r="A25" s="77" t="s">
        <v>116</v>
      </c>
      <c r="B25" s="5">
        <v>1900</v>
      </c>
      <c r="C25" s="5">
        <v>2470</v>
      </c>
      <c r="D25" s="84"/>
      <c r="E25" s="102">
        <v>62</v>
      </c>
      <c r="F25" s="102" t="s">
        <v>139</v>
      </c>
      <c r="G25" s="102">
        <f t="shared" si="0"/>
        <v>0</v>
      </c>
      <c r="H25" s="102" t="s">
        <v>140</v>
      </c>
      <c r="I25" s="104">
        <v>570</v>
      </c>
      <c r="J25" s="102" t="s">
        <v>141</v>
      </c>
      <c r="K25" s="104">
        <v>1624</v>
      </c>
      <c r="L25" s="102" t="s">
        <v>142</v>
      </c>
      <c r="M25" s="103">
        <f t="shared" si="1"/>
        <v>1624</v>
      </c>
      <c r="N25" s="58"/>
    </row>
    <row r="26" spans="1:14" ht="13.5">
      <c r="A26" s="77" t="s">
        <v>115</v>
      </c>
      <c r="B26" s="5">
        <v>2470</v>
      </c>
      <c r="C26" s="5">
        <v>3210</v>
      </c>
      <c r="D26" s="84"/>
      <c r="E26" s="102">
        <v>62</v>
      </c>
      <c r="F26" s="102" t="s">
        <v>139</v>
      </c>
      <c r="G26" s="102">
        <f t="shared" si="0"/>
        <v>0</v>
      </c>
      <c r="H26" s="102" t="s">
        <v>140</v>
      </c>
      <c r="I26" s="104">
        <v>740</v>
      </c>
      <c r="J26" s="102" t="s">
        <v>141</v>
      </c>
      <c r="K26" s="104">
        <v>1686</v>
      </c>
      <c r="L26" s="102" t="s">
        <v>142</v>
      </c>
      <c r="M26" s="103">
        <f t="shared" si="1"/>
        <v>1686</v>
      </c>
      <c r="N26" s="58"/>
    </row>
    <row r="27" spans="1:14" ht="13.5">
      <c r="A27" s="77" t="s">
        <v>114</v>
      </c>
      <c r="B27" s="5">
        <v>3210</v>
      </c>
      <c r="C27" s="5">
        <v>4180</v>
      </c>
      <c r="D27" s="84"/>
      <c r="E27" s="102">
        <v>63</v>
      </c>
      <c r="F27" s="102" t="s">
        <v>139</v>
      </c>
      <c r="G27" s="102">
        <f t="shared" si="0"/>
        <v>0</v>
      </c>
      <c r="H27" s="102" t="s">
        <v>140</v>
      </c>
      <c r="I27" s="104">
        <v>970</v>
      </c>
      <c r="J27" s="102" t="s">
        <v>141</v>
      </c>
      <c r="K27" s="104">
        <v>1747</v>
      </c>
      <c r="L27" s="102" t="s">
        <v>142</v>
      </c>
      <c r="M27" s="103">
        <f t="shared" si="1"/>
        <v>1747</v>
      </c>
      <c r="N27" s="58"/>
    </row>
    <row r="28" spans="1:14" ht="13.5">
      <c r="A28" s="77" t="s">
        <v>113</v>
      </c>
      <c r="B28" s="5">
        <v>4180</v>
      </c>
      <c r="C28" s="5">
        <v>5430</v>
      </c>
      <c r="D28" s="84"/>
      <c r="E28" s="102">
        <v>63</v>
      </c>
      <c r="F28" s="102" t="s">
        <v>139</v>
      </c>
      <c r="G28" s="102">
        <f t="shared" si="0"/>
        <v>0</v>
      </c>
      <c r="H28" s="102" t="s">
        <v>140</v>
      </c>
      <c r="I28" s="104">
        <v>1250</v>
      </c>
      <c r="J28" s="102" t="s">
        <v>141</v>
      </c>
      <c r="K28" s="104">
        <v>1808</v>
      </c>
      <c r="L28" s="102" t="s">
        <v>142</v>
      </c>
      <c r="M28" s="103">
        <f t="shared" si="1"/>
        <v>1808</v>
      </c>
      <c r="N28" s="58"/>
    </row>
    <row r="29" spans="1:14" ht="13.5">
      <c r="A29" s="77" t="s">
        <v>112</v>
      </c>
      <c r="B29" s="5">
        <v>5430</v>
      </c>
      <c r="C29" s="5">
        <v>7060</v>
      </c>
      <c r="D29" s="84"/>
      <c r="E29" s="102">
        <v>62</v>
      </c>
      <c r="F29" s="102" t="s">
        <v>139</v>
      </c>
      <c r="G29" s="102">
        <f t="shared" si="0"/>
        <v>0</v>
      </c>
      <c r="H29" s="102" t="s">
        <v>140</v>
      </c>
      <c r="I29" s="104">
        <v>1630</v>
      </c>
      <c r="J29" s="102" t="s">
        <v>141</v>
      </c>
      <c r="K29" s="104">
        <v>1876</v>
      </c>
      <c r="L29" s="102" t="s">
        <v>142</v>
      </c>
      <c r="M29" s="103">
        <f t="shared" si="1"/>
        <v>1876</v>
      </c>
      <c r="N29" s="58"/>
    </row>
    <row r="30" spans="1:14" ht="13.5">
      <c r="A30" s="77" t="s">
        <v>111</v>
      </c>
      <c r="B30" s="5">
        <v>7060</v>
      </c>
      <c r="C30" s="5">
        <v>9180</v>
      </c>
      <c r="D30" s="84"/>
      <c r="E30" s="102">
        <v>62</v>
      </c>
      <c r="F30" s="102" t="s">
        <v>139</v>
      </c>
      <c r="G30" s="102">
        <f t="shared" si="0"/>
        <v>0</v>
      </c>
      <c r="H30" s="102" t="s">
        <v>140</v>
      </c>
      <c r="I30" s="104">
        <v>2120</v>
      </c>
      <c r="J30" s="102" t="s">
        <v>141</v>
      </c>
      <c r="K30" s="104">
        <v>1939</v>
      </c>
      <c r="L30" s="102" t="s">
        <v>142</v>
      </c>
      <c r="M30" s="103">
        <f t="shared" si="1"/>
        <v>1939</v>
      </c>
      <c r="N30" s="58"/>
    </row>
    <row r="31" spans="1:14" ht="13.5">
      <c r="A31" s="77" t="s">
        <v>110</v>
      </c>
      <c r="B31" s="5">
        <v>9180</v>
      </c>
      <c r="C31" s="5">
        <v>11930</v>
      </c>
      <c r="D31" s="84"/>
      <c r="E31" s="102">
        <v>63</v>
      </c>
      <c r="F31" s="102" t="s">
        <v>139</v>
      </c>
      <c r="G31" s="102">
        <f t="shared" si="0"/>
        <v>0</v>
      </c>
      <c r="H31" s="102" t="s">
        <v>140</v>
      </c>
      <c r="I31" s="104">
        <v>2750</v>
      </c>
      <c r="J31" s="102" t="s">
        <v>141</v>
      </c>
      <c r="K31" s="104">
        <v>1998</v>
      </c>
      <c r="L31" s="102" t="s">
        <v>142</v>
      </c>
      <c r="M31" s="103">
        <f t="shared" si="1"/>
        <v>1998</v>
      </c>
      <c r="N31" s="58"/>
    </row>
    <row r="32" spans="1:14" ht="13.5">
      <c r="A32" s="77" t="s">
        <v>109</v>
      </c>
      <c r="B32" s="5">
        <v>11930</v>
      </c>
      <c r="C32" s="5">
        <v>15500</v>
      </c>
      <c r="D32" s="84"/>
      <c r="E32" s="102">
        <v>62</v>
      </c>
      <c r="F32" s="102" t="s">
        <v>139</v>
      </c>
      <c r="G32" s="102">
        <f t="shared" si="0"/>
        <v>0</v>
      </c>
      <c r="H32" s="102" t="s">
        <v>140</v>
      </c>
      <c r="I32" s="104">
        <v>3570</v>
      </c>
      <c r="J32" s="102" t="s">
        <v>141</v>
      </c>
      <c r="K32" s="104">
        <v>2065</v>
      </c>
      <c r="L32" s="102" t="s">
        <v>142</v>
      </c>
      <c r="M32" s="103">
        <f t="shared" si="1"/>
        <v>2065</v>
      </c>
      <c r="N32" s="58"/>
    </row>
    <row r="33" spans="1:14" ht="13.5">
      <c r="A33" s="77" t="s">
        <v>108</v>
      </c>
      <c r="B33" s="5">
        <v>15500</v>
      </c>
      <c r="C33" s="5"/>
      <c r="D33" s="84"/>
      <c r="E33" s="102">
        <v>62</v>
      </c>
      <c r="F33" s="102" t="s">
        <v>139</v>
      </c>
      <c r="G33" s="102">
        <f t="shared" si="0"/>
        <v>0</v>
      </c>
      <c r="H33" s="102" t="s">
        <v>140</v>
      </c>
      <c r="I33" s="104"/>
      <c r="J33" s="102" t="s">
        <v>141</v>
      </c>
      <c r="K33" s="104"/>
      <c r="L33" s="102" t="s">
        <v>142</v>
      </c>
      <c r="M33" s="103">
        <v>2335</v>
      </c>
      <c r="N33" s="58"/>
    </row>
    <row r="34" spans="1:5" ht="13.5">
      <c r="A34" s="77"/>
      <c r="D34" s="85"/>
      <c r="E34" s="86"/>
    </row>
    <row r="35" spans="1:5" ht="13.5">
      <c r="A35" s="77"/>
      <c r="E35" s="87"/>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48"/>
  <sheetViews>
    <sheetView zoomScale="90" zoomScaleNormal="90" zoomScalePageLayoutView="0" workbookViewId="0" topLeftCell="A1">
      <selection activeCell="M45" sqref="M45"/>
    </sheetView>
  </sheetViews>
  <sheetFormatPr defaultColWidth="8.796875" defaultRowHeight="14.25"/>
  <cols>
    <col min="2" max="2" width="15.8984375" style="0" customWidth="1"/>
    <col min="3" max="3" width="13.19921875" style="0" customWidth="1"/>
    <col min="4" max="8" width="4.3984375" style="78" customWidth="1"/>
    <col min="9" max="9" width="5.59765625" style="78" customWidth="1"/>
    <col min="10" max="12" width="4.3984375" style="78" customWidth="1"/>
    <col min="13" max="13" width="9" style="46" customWidth="1"/>
    <col min="14" max="14" width="11.8984375" style="100" customWidth="1"/>
    <col min="16" max="16" width="10.09765625" style="0" bestFit="1" customWidth="1"/>
  </cols>
  <sheetData>
    <row r="1" spans="2:13" ht="13.5">
      <c r="B1" t="s">
        <v>155</v>
      </c>
      <c r="D1" s="311" t="s">
        <v>201</v>
      </c>
      <c r="E1" s="311"/>
      <c r="F1" s="311"/>
      <c r="G1" s="311"/>
      <c r="H1" s="311"/>
      <c r="I1" s="311"/>
      <c r="J1" s="311"/>
      <c r="K1" s="311"/>
      <c r="L1" s="311"/>
      <c r="M1" s="311"/>
    </row>
    <row r="3" spans="1:16" ht="13.5">
      <c r="A3" s="77"/>
      <c r="B3" s="1" t="s">
        <v>88</v>
      </c>
      <c r="C3" s="1" t="s">
        <v>89</v>
      </c>
      <c r="D3" s="82"/>
      <c r="E3" s="79"/>
      <c r="F3" s="79"/>
      <c r="G3" s="79"/>
      <c r="H3" s="79"/>
      <c r="I3" s="79"/>
      <c r="J3" s="79"/>
      <c r="K3" s="79"/>
      <c r="L3" s="79"/>
      <c r="M3" s="74"/>
      <c r="N3" s="101"/>
      <c r="P3" s="4"/>
    </row>
    <row r="4" spans="1:17" ht="13.5">
      <c r="A4" s="91" t="s">
        <v>156</v>
      </c>
      <c r="B4" s="5">
        <v>0</v>
      </c>
      <c r="C4" s="5">
        <v>10000</v>
      </c>
      <c r="D4" s="83"/>
      <c r="E4" s="102">
        <v>341</v>
      </c>
      <c r="F4" s="102" t="s">
        <v>143</v>
      </c>
      <c r="G4" s="102">
        <f aca="true" t="shared" si="0" ref="G4:G45">$P$4</f>
        <v>0</v>
      </c>
      <c r="H4" s="102" t="s">
        <v>144</v>
      </c>
      <c r="I4" s="102">
        <v>10000</v>
      </c>
      <c r="J4" s="102" t="s">
        <v>145</v>
      </c>
      <c r="K4" s="102">
        <v>241</v>
      </c>
      <c r="L4" s="102" t="s">
        <v>146</v>
      </c>
      <c r="M4" s="103">
        <f aca="true" t="shared" si="1" ref="M4:M33">INT(E4*G4/I4+K4)</f>
        <v>241</v>
      </c>
      <c r="N4" s="101"/>
      <c r="P4" s="92">
        <f>+'計算'!P12</f>
        <v>0</v>
      </c>
      <c r="Q4" t="s">
        <v>169</v>
      </c>
    </row>
    <row r="5" spans="1:14" ht="13.5">
      <c r="A5" s="91" t="s">
        <v>157</v>
      </c>
      <c r="B5" s="5">
        <v>10000</v>
      </c>
      <c r="C5" s="5">
        <v>12000</v>
      </c>
      <c r="D5" s="83"/>
      <c r="E5" s="102">
        <v>16</v>
      </c>
      <c r="F5" s="102" t="s">
        <v>147</v>
      </c>
      <c r="G5" s="102">
        <f t="shared" si="0"/>
        <v>0</v>
      </c>
      <c r="H5" s="102" t="s">
        <v>148</v>
      </c>
      <c r="I5" s="102">
        <v>2000</v>
      </c>
      <c r="J5" s="102" t="s">
        <v>149</v>
      </c>
      <c r="K5" s="102">
        <v>502</v>
      </c>
      <c r="L5" s="102" t="s">
        <v>150</v>
      </c>
      <c r="M5" s="103">
        <f t="shared" si="1"/>
        <v>502</v>
      </c>
      <c r="N5" s="101"/>
    </row>
    <row r="6" spans="1:17" ht="13.5">
      <c r="A6" s="91" t="s">
        <v>158</v>
      </c>
      <c r="B6" s="5">
        <v>12000</v>
      </c>
      <c r="C6" s="5">
        <v>15000</v>
      </c>
      <c r="D6" s="83"/>
      <c r="E6" s="102">
        <v>19</v>
      </c>
      <c r="F6" s="102" t="s">
        <v>147</v>
      </c>
      <c r="G6" s="102">
        <f t="shared" si="0"/>
        <v>0</v>
      </c>
      <c r="H6" s="102" t="s">
        <v>148</v>
      </c>
      <c r="I6" s="102">
        <v>3000</v>
      </c>
      <c r="J6" s="102" t="s">
        <v>149</v>
      </c>
      <c r="K6" s="102">
        <v>522</v>
      </c>
      <c r="L6" s="102" t="s">
        <v>150</v>
      </c>
      <c r="M6" s="103">
        <f t="shared" si="1"/>
        <v>522</v>
      </c>
      <c r="N6" s="101"/>
      <c r="P6" s="2">
        <f>VLOOKUP(P4,$B$4:$M$45,12,TRUE)</f>
        <v>241</v>
      </c>
      <c r="Q6" t="s">
        <v>170</v>
      </c>
    </row>
    <row r="7" spans="1:16" ht="13.5">
      <c r="A7" s="91" t="s">
        <v>159</v>
      </c>
      <c r="B7" s="5">
        <v>15000</v>
      </c>
      <c r="C7" s="5">
        <v>20000</v>
      </c>
      <c r="D7" s="83"/>
      <c r="E7" s="102">
        <v>28</v>
      </c>
      <c r="F7" s="102" t="s">
        <v>151</v>
      </c>
      <c r="G7" s="102">
        <f t="shared" si="0"/>
        <v>0</v>
      </c>
      <c r="H7" s="102" t="s">
        <v>152</v>
      </c>
      <c r="I7" s="102">
        <v>5000</v>
      </c>
      <c r="J7" s="102" t="s">
        <v>153</v>
      </c>
      <c r="K7" s="102">
        <v>533</v>
      </c>
      <c r="L7" s="102" t="s">
        <v>154</v>
      </c>
      <c r="M7" s="103">
        <f t="shared" si="1"/>
        <v>533</v>
      </c>
      <c r="N7" s="101"/>
      <c r="P7" s="4"/>
    </row>
    <row r="8" spans="1:16" ht="13.5">
      <c r="A8" s="91" t="s">
        <v>160</v>
      </c>
      <c r="B8" s="5">
        <v>20000</v>
      </c>
      <c r="C8" s="5">
        <v>25000</v>
      </c>
      <c r="D8" s="84"/>
      <c r="E8" s="102">
        <v>23</v>
      </c>
      <c r="F8" s="102" t="s">
        <v>151</v>
      </c>
      <c r="G8" s="102">
        <f t="shared" si="0"/>
        <v>0</v>
      </c>
      <c r="H8" s="102" t="s">
        <v>152</v>
      </c>
      <c r="I8" s="102">
        <v>5000</v>
      </c>
      <c r="J8" s="102" t="s">
        <v>153</v>
      </c>
      <c r="K8" s="104">
        <v>553</v>
      </c>
      <c r="L8" s="102" t="s">
        <v>154</v>
      </c>
      <c r="M8" s="103">
        <f t="shared" si="1"/>
        <v>553</v>
      </c>
      <c r="N8" s="101"/>
      <c r="P8" s="4"/>
    </row>
    <row r="9" spans="1:14" ht="13.5">
      <c r="A9" s="91" t="s">
        <v>161</v>
      </c>
      <c r="B9" s="5">
        <v>25000</v>
      </c>
      <c r="C9" s="5">
        <v>30000</v>
      </c>
      <c r="D9" s="84"/>
      <c r="E9" s="102">
        <v>19</v>
      </c>
      <c r="F9" s="102" t="s">
        <v>151</v>
      </c>
      <c r="G9" s="102">
        <f t="shared" si="0"/>
        <v>0</v>
      </c>
      <c r="H9" s="102" t="s">
        <v>152</v>
      </c>
      <c r="I9" s="102">
        <v>5000</v>
      </c>
      <c r="J9" s="102" t="s">
        <v>153</v>
      </c>
      <c r="K9" s="104">
        <v>573</v>
      </c>
      <c r="L9" s="102" t="s">
        <v>154</v>
      </c>
      <c r="M9" s="103">
        <f t="shared" si="1"/>
        <v>573</v>
      </c>
      <c r="N9" s="101"/>
    </row>
    <row r="10" spans="1:14" ht="13.5">
      <c r="A10" s="91" t="s">
        <v>162</v>
      </c>
      <c r="B10" s="5">
        <v>30000</v>
      </c>
      <c r="C10" s="5">
        <v>40000</v>
      </c>
      <c r="D10" s="84"/>
      <c r="E10" s="102">
        <v>31</v>
      </c>
      <c r="F10" s="102" t="s">
        <v>151</v>
      </c>
      <c r="G10" s="102">
        <f t="shared" si="0"/>
        <v>0</v>
      </c>
      <c r="H10" s="102" t="s">
        <v>152</v>
      </c>
      <c r="I10" s="104">
        <v>10000</v>
      </c>
      <c r="J10" s="102" t="s">
        <v>153</v>
      </c>
      <c r="K10" s="104">
        <v>594</v>
      </c>
      <c r="L10" s="102" t="s">
        <v>154</v>
      </c>
      <c r="M10" s="103">
        <f t="shared" si="1"/>
        <v>594</v>
      </c>
      <c r="N10" s="101"/>
    </row>
    <row r="11" spans="1:14" ht="13.5">
      <c r="A11" s="91" t="s">
        <v>163</v>
      </c>
      <c r="B11" s="5">
        <v>40000</v>
      </c>
      <c r="C11" s="5">
        <v>50000</v>
      </c>
      <c r="D11" s="84"/>
      <c r="E11" s="102">
        <v>27</v>
      </c>
      <c r="F11" s="102" t="s">
        <v>151</v>
      </c>
      <c r="G11" s="102">
        <f t="shared" si="0"/>
        <v>0</v>
      </c>
      <c r="H11" s="102" t="s">
        <v>152</v>
      </c>
      <c r="I11" s="104">
        <v>10000</v>
      </c>
      <c r="J11" s="102" t="s">
        <v>153</v>
      </c>
      <c r="K11" s="104">
        <v>610</v>
      </c>
      <c r="L11" s="102" t="s">
        <v>154</v>
      </c>
      <c r="M11" s="103">
        <f t="shared" si="1"/>
        <v>610</v>
      </c>
      <c r="N11" s="101"/>
    </row>
    <row r="12" spans="1:14" ht="13.5">
      <c r="A12" s="91" t="s">
        <v>164</v>
      </c>
      <c r="B12" s="5">
        <v>50000</v>
      </c>
      <c r="C12" s="5">
        <v>60000</v>
      </c>
      <c r="D12" s="84"/>
      <c r="E12" s="102">
        <v>22</v>
      </c>
      <c r="F12" s="102" t="s">
        <v>151</v>
      </c>
      <c r="G12" s="102">
        <f t="shared" si="0"/>
        <v>0</v>
      </c>
      <c r="H12" s="102" t="s">
        <v>152</v>
      </c>
      <c r="I12" s="104">
        <v>10000</v>
      </c>
      <c r="J12" s="102" t="s">
        <v>153</v>
      </c>
      <c r="K12" s="104">
        <v>635</v>
      </c>
      <c r="L12" s="102" t="s">
        <v>154</v>
      </c>
      <c r="M12" s="103">
        <f t="shared" si="1"/>
        <v>635</v>
      </c>
      <c r="N12" s="101"/>
    </row>
    <row r="13" spans="1:14" ht="13.5">
      <c r="A13" s="91" t="s">
        <v>165</v>
      </c>
      <c r="B13" s="5">
        <v>60000</v>
      </c>
      <c r="C13" s="5">
        <v>80000</v>
      </c>
      <c r="D13" s="84"/>
      <c r="E13" s="102">
        <v>36</v>
      </c>
      <c r="F13" s="102" t="s">
        <v>151</v>
      </c>
      <c r="G13" s="102">
        <f t="shared" si="0"/>
        <v>0</v>
      </c>
      <c r="H13" s="102" t="s">
        <v>152</v>
      </c>
      <c r="I13" s="104">
        <v>20000</v>
      </c>
      <c r="J13" s="102" t="s">
        <v>153</v>
      </c>
      <c r="K13" s="104">
        <v>659</v>
      </c>
      <c r="L13" s="102" t="s">
        <v>154</v>
      </c>
      <c r="M13" s="103">
        <f t="shared" si="1"/>
        <v>659</v>
      </c>
      <c r="N13" s="101"/>
    </row>
    <row r="14" spans="1:14" ht="13.5">
      <c r="A14" s="91" t="s">
        <v>166</v>
      </c>
      <c r="B14" s="5">
        <v>80000</v>
      </c>
      <c r="C14" s="5">
        <v>100000</v>
      </c>
      <c r="D14" s="84"/>
      <c r="E14" s="102">
        <v>29</v>
      </c>
      <c r="F14" s="102" t="s">
        <v>151</v>
      </c>
      <c r="G14" s="102">
        <f t="shared" si="0"/>
        <v>0</v>
      </c>
      <c r="H14" s="102" t="s">
        <v>152</v>
      </c>
      <c r="I14" s="104">
        <v>20000</v>
      </c>
      <c r="J14" s="102" t="s">
        <v>153</v>
      </c>
      <c r="K14" s="104">
        <v>687</v>
      </c>
      <c r="L14" s="102" t="s">
        <v>154</v>
      </c>
      <c r="M14" s="103">
        <f t="shared" si="1"/>
        <v>687</v>
      </c>
      <c r="N14" s="101"/>
    </row>
    <row r="15" spans="1:14" ht="13.5">
      <c r="A15" s="91" t="s">
        <v>167</v>
      </c>
      <c r="B15" s="5">
        <v>100000</v>
      </c>
      <c r="C15" s="5">
        <v>120000</v>
      </c>
      <c r="D15" s="84"/>
      <c r="E15" s="102">
        <v>26</v>
      </c>
      <c r="F15" s="102" t="s">
        <v>151</v>
      </c>
      <c r="G15" s="102">
        <f t="shared" si="0"/>
        <v>0</v>
      </c>
      <c r="H15" s="102" t="s">
        <v>152</v>
      </c>
      <c r="I15" s="104">
        <v>20000</v>
      </c>
      <c r="J15" s="102" t="s">
        <v>153</v>
      </c>
      <c r="K15" s="104">
        <v>702</v>
      </c>
      <c r="L15" s="102" t="s">
        <v>154</v>
      </c>
      <c r="M15" s="103">
        <f t="shared" si="1"/>
        <v>702</v>
      </c>
      <c r="N15" s="101"/>
    </row>
    <row r="16" spans="1:14" ht="13.5">
      <c r="A16" s="91" t="s">
        <v>137</v>
      </c>
      <c r="B16" s="5">
        <v>120000</v>
      </c>
      <c r="C16" s="5">
        <v>150000</v>
      </c>
      <c r="D16" s="84"/>
      <c r="E16" s="102">
        <v>32</v>
      </c>
      <c r="F16" s="102" t="s">
        <v>151</v>
      </c>
      <c r="G16" s="102">
        <f t="shared" si="0"/>
        <v>0</v>
      </c>
      <c r="H16" s="102" t="s">
        <v>152</v>
      </c>
      <c r="I16" s="104">
        <v>30000</v>
      </c>
      <c r="J16" s="102" t="s">
        <v>153</v>
      </c>
      <c r="K16" s="104">
        <v>730</v>
      </c>
      <c r="L16" s="102" t="s">
        <v>154</v>
      </c>
      <c r="M16" s="103">
        <f t="shared" si="1"/>
        <v>730</v>
      </c>
      <c r="N16" s="101"/>
    </row>
    <row r="17" spans="1:14" ht="13.5">
      <c r="A17" s="91" t="s">
        <v>136</v>
      </c>
      <c r="B17" s="5">
        <v>150000</v>
      </c>
      <c r="C17" s="5">
        <v>200000</v>
      </c>
      <c r="D17" s="84"/>
      <c r="E17" s="102">
        <v>45</v>
      </c>
      <c r="F17" s="102" t="s">
        <v>151</v>
      </c>
      <c r="G17" s="102">
        <f t="shared" si="0"/>
        <v>0</v>
      </c>
      <c r="H17" s="102" t="s">
        <v>152</v>
      </c>
      <c r="I17" s="104">
        <v>50000</v>
      </c>
      <c r="J17" s="102" t="s">
        <v>153</v>
      </c>
      <c r="K17" s="104">
        <v>755</v>
      </c>
      <c r="L17" s="102" t="s">
        <v>154</v>
      </c>
      <c r="M17" s="103">
        <f t="shared" si="1"/>
        <v>755</v>
      </c>
      <c r="N17" s="101"/>
    </row>
    <row r="18" spans="1:14" ht="13.5">
      <c r="A18" s="91" t="s">
        <v>135</v>
      </c>
      <c r="B18" s="5">
        <v>200000</v>
      </c>
      <c r="C18" s="5">
        <v>250000</v>
      </c>
      <c r="D18" s="84"/>
      <c r="E18" s="102">
        <v>35</v>
      </c>
      <c r="F18" s="102" t="s">
        <v>151</v>
      </c>
      <c r="G18" s="102">
        <f t="shared" si="0"/>
        <v>0</v>
      </c>
      <c r="H18" s="102" t="s">
        <v>152</v>
      </c>
      <c r="I18" s="104">
        <v>50000</v>
      </c>
      <c r="J18" s="102" t="s">
        <v>153</v>
      </c>
      <c r="K18" s="104">
        <v>795</v>
      </c>
      <c r="L18" s="102" t="s">
        <v>154</v>
      </c>
      <c r="M18" s="103">
        <f t="shared" si="1"/>
        <v>795</v>
      </c>
      <c r="N18" s="101"/>
    </row>
    <row r="19" spans="1:14" ht="13.5">
      <c r="A19" s="91" t="s">
        <v>134</v>
      </c>
      <c r="B19" s="5">
        <v>250000</v>
      </c>
      <c r="C19" s="5">
        <v>300000</v>
      </c>
      <c r="D19" s="84"/>
      <c r="E19" s="102">
        <v>30</v>
      </c>
      <c r="F19" s="102" t="s">
        <v>151</v>
      </c>
      <c r="G19" s="102">
        <f t="shared" si="0"/>
        <v>0</v>
      </c>
      <c r="H19" s="102" t="s">
        <v>152</v>
      </c>
      <c r="I19" s="104">
        <v>50000</v>
      </c>
      <c r="J19" s="102" t="s">
        <v>153</v>
      </c>
      <c r="K19" s="104">
        <v>820</v>
      </c>
      <c r="L19" s="102" t="s">
        <v>154</v>
      </c>
      <c r="M19" s="103">
        <f t="shared" si="1"/>
        <v>820</v>
      </c>
      <c r="N19" s="101"/>
    </row>
    <row r="20" spans="1:14" ht="13.5">
      <c r="A20" s="91" t="s">
        <v>133</v>
      </c>
      <c r="B20" s="5">
        <v>300000</v>
      </c>
      <c r="C20" s="5">
        <v>400000</v>
      </c>
      <c r="D20" s="84"/>
      <c r="E20" s="102">
        <v>51</v>
      </c>
      <c r="F20" s="102" t="s">
        <v>151</v>
      </c>
      <c r="G20" s="102">
        <f t="shared" si="0"/>
        <v>0</v>
      </c>
      <c r="H20" s="102" t="s">
        <v>152</v>
      </c>
      <c r="I20" s="104">
        <v>100000</v>
      </c>
      <c r="J20" s="102" t="s">
        <v>153</v>
      </c>
      <c r="K20" s="104">
        <v>847</v>
      </c>
      <c r="L20" s="102" t="s">
        <v>154</v>
      </c>
      <c r="M20" s="103">
        <f t="shared" si="1"/>
        <v>847</v>
      </c>
      <c r="N20" s="101"/>
    </row>
    <row r="21" spans="1:14" ht="13.5">
      <c r="A21" s="91" t="s">
        <v>132</v>
      </c>
      <c r="B21" s="5">
        <v>400000</v>
      </c>
      <c r="C21" s="5">
        <v>500000</v>
      </c>
      <c r="D21" s="84"/>
      <c r="E21" s="102">
        <v>40</v>
      </c>
      <c r="F21" s="102" t="s">
        <v>151</v>
      </c>
      <c r="G21" s="102">
        <f t="shared" si="0"/>
        <v>0</v>
      </c>
      <c r="H21" s="102" t="s">
        <v>152</v>
      </c>
      <c r="I21" s="104">
        <v>100000</v>
      </c>
      <c r="J21" s="102" t="s">
        <v>153</v>
      </c>
      <c r="K21" s="104">
        <v>891</v>
      </c>
      <c r="L21" s="102" t="s">
        <v>154</v>
      </c>
      <c r="M21" s="103">
        <f t="shared" si="1"/>
        <v>891</v>
      </c>
      <c r="N21" s="101"/>
    </row>
    <row r="22" spans="1:14" ht="13.5">
      <c r="A22" s="91" t="s">
        <v>131</v>
      </c>
      <c r="B22" s="5">
        <v>500000</v>
      </c>
      <c r="C22" s="5">
        <v>600000</v>
      </c>
      <c r="D22" s="84"/>
      <c r="E22" s="102">
        <v>36</v>
      </c>
      <c r="F22" s="102" t="s">
        <v>151</v>
      </c>
      <c r="G22" s="102">
        <f t="shared" si="0"/>
        <v>0</v>
      </c>
      <c r="H22" s="102" t="s">
        <v>152</v>
      </c>
      <c r="I22" s="104">
        <v>100000</v>
      </c>
      <c r="J22" s="102" t="s">
        <v>153</v>
      </c>
      <c r="K22" s="104">
        <v>911</v>
      </c>
      <c r="L22" s="102" t="s">
        <v>154</v>
      </c>
      <c r="M22" s="103">
        <f t="shared" si="1"/>
        <v>911</v>
      </c>
      <c r="N22" s="101"/>
    </row>
    <row r="23" spans="1:14" ht="13.5">
      <c r="A23" s="91" t="s">
        <v>130</v>
      </c>
      <c r="B23" s="5">
        <v>600000</v>
      </c>
      <c r="C23" s="5">
        <v>800000</v>
      </c>
      <c r="D23" s="84"/>
      <c r="E23" s="102">
        <v>57</v>
      </c>
      <c r="F23" s="102" t="s">
        <v>151</v>
      </c>
      <c r="G23" s="102">
        <f t="shared" si="0"/>
        <v>0</v>
      </c>
      <c r="H23" s="102" t="s">
        <v>152</v>
      </c>
      <c r="I23" s="104">
        <v>200000</v>
      </c>
      <c r="J23" s="102" t="s">
        <v>153</v>
      </c>
      <c r="K23" s="104">
        <v>956</v>
      </c>
      <c r="L23" s="102" t="s">
        <v>154</v>
      </c>
      <c r="M23" s="103">
        <f t="shared" si="1"/>
        <v>956</v>
      </c>
      <c r="N23" s="101"/>
    </row>
    <row r="24" spans="1:14" ht="13.5">
      <c r="A24" s="91" t="s">
        <v>129</v>
      </c>
      <c r="B24" s="5">
        <v>800000</v>
      </c>
      <c r="C24" s="5">
        <v>1000000</v>
      </c>
      <c r="D24" s="84"/>
      <c r="E24" s="102">
        <v>47</v>
      </c>
      <c r="F24" s="102" t="s">
        <v>151</v>
      </c>
      <c r="G24" s="102">
        <f t="shared" si="0"/>
        <v>0</v>
      </c>
      <c r="H24" s="102" t="s">
        <v>152</v>
      </c>
      <c r="I24" s="104">
        <v>200000</v>
      </c>
      <c r="J24" s="102" t="s">
        <v>153</v>
      </c>
      <c r="K24" s="104">
        <v>996</v>
      </c>
      <c r="L24" s="102" t="s">
        <v>154</v>
      </c>
      <c r="M24" s="103">
        <f t="shared" si="1"/>
        <v>996</v>
      </c>
      <c r="N24" s="101"/>
    </row>
    <row r="25" spans="1:14" ht="13.5">
      <c r="A25" s="91" t="s">
        <v>128</v>
      </c>
      <c r="B25" s="5">
        <v>1000000</v>
      </c>
      <c r="C25" s="5">
        <v>1200000</v>
      </c>
      <c r="D25" s="84"/>
      <c r="E25" s="102">
        <v>41</v>
      </c>
      <c r="F25" s="102" t="s">
        <v>151</v>
      </c>
      <c r="G25" s="102">
        <f t="shared" si="0"/>
        <v>0</v>
      </c>
      <c r="H25" s="102" t="s">
        <v>152</v>
      </c>
      <c r="I25" s="104">
        <v>200000</v>
      </c>
      <c r="J25" s="102" t="s">
        <v>153</v>
      </c>
      <c r="K25" s="104">
        <v>1026</v>
      </c>
      <c r="L25" s="102" t="s">
        <v>154</v>
      </c>
      <c r="M25" s="103">
        <f t="shared" si="1"/>
        <v>1026</v>
      </c>
      <c r="N25" s="101"/>
    </row>
    <row r="26" spans="1:14" ht="13.5">
      <c r="A26" s="91" t="s">
        <v>127</v>
      </c>
      <c r="B26" s="5">
        <v>1200000</v>
      </c>
      <c r="C26" s="5">
        <v>1500000</v>
      </c>
      <c r="D26" s="84"/>
      <c r="E26" s="102">
        <v>50</v>
      </c>
      <c r="F26" s="102" t="s">
        <v>151</v>
      </c>
      <c r="G26" s="102">
        <f t="shared" si="0"/>
        <v>0</v>
      </c>
      <c r="H26" s="102" t="s">
        <v>152</v>
      </c>
      <c r="I26" s="104">
        <v>300000</v>
      </c>
      <c r="J26" s="102" t="s">
        <v>153</v>
      </c>
      <c r="K26" s="104">
        <v>1072</v>
      </c>
      <c r="L26" s="102" t="s">
        <v>154</v>
      </c>
      <c r="M26" s="103">
        <f t="shared" si="1"/>
        <v>1072</v>
      </c>
      <c r="N26" s="101"/>
    </row>
    <row r="27" spans="1:14" ht="13.5">
      <c r="A27" s="91" t="s">
        <v>126</v>
      </c>
      <c r="B27" s="5">
        <v>1500000</v>
      </c>
      <c r="C27" s="5">
        <v>2000000</v>
      </c>
      <c r="D27" s="84"/>
      <c r="E27" s="102">
        <v>70</v>
      </c>
      <c r="F27" s="102" t="s">
        <v>151</v>
      </c>
      <c r="G27" s="102">
        <f t="shared" si="0"/>
        <v>0</v>
      </c>
      <c r="H27" s="102" t="s">
        <v>152</v>
      </c>
      <c r="I27" s="104">
        <v>500000</v>
      </c>
      <c r="J27" s="102" t="s">
        <v>153</v>
      </c>
      <c r="K27" s="104">
        <v>1112</v>
      </c>
      <c r="L27" s="102" t="s">
        <v>154</v>
      </c>
      <c r="M27" s="103">
        <f t="shared" si="1"/>
        <v>1112</v>
      </c>
      <c r="N27" s="101"/>
    </row>
    <row r="28" spans="1:14" ht="13.5">
      <c r="A28" s="91" t="s">
        <v>125</v>
      </c>
      <c r="B28" s="5">
        <v>2000000</v>
      </c>
      <c r="C28" s="5">
        <v>2500000</v>
      </c>
      <c r="D28" s="84"/>
      <c r="E28" s="102">
        <v>57</v>
      </c>
      <c r="F28" s="102" t="s">
        <v>151</v>
      </c>
      <c r="G28" s="102">
        <f t="shared" si="0"/>
        <v>0</v>
      </c>
      <c r="H28" s="102" t="s">
        <v>152</v>
      </c>
      <c r="I28" s="104">
        <v>500000</v>
      </c>
      <c r="J28" s="102" t="s">
        <v>153</v>
      </c>
      <c r="K28" s="104">
        <v>1164</v>
      </c>
      <c r="L28" s="102" t="s">
        <v>154</v>
      </c>
      <c r="M28" s="103">
        <f t="shared" si="1"/>
        <v>1164</v>
      </c>
      <c r="N28" s="101"/>
    </row>
    <row r="29" spans="1:14" ht="13.5">
      <c r="A29" s="91" t="s">
        <v>124</v>
      </c>
      <c r="B29" s="5">
        <v>2500000</v>
      </c>
      <c r="C29" s="5">
        <v>3000000</v>
      </c>
      <c r="D29" s="84"/>
      <c r="E29" s="102">
        <v>48</v>
      </c>
      <c r="F29" s="102" t="s">
        <v>151</v>
      </c>
      <c r="G29" s="102">
        <f t="shared" si="0"/>
        <v>0</v>
      </c>
      <c r="H29" s="102" t="s">
        <v>152</v>
      </c>
      <c r="I29" s="104">
        <v>500000</v>
      </c>
      <c r="J29" s="102" t="s">
        <v>153</v>
      </c>
      <c r="K29" s="104">
        <v>1209</v>
      </c>
      <c r="L29" s="102" t="s">
        <v>154</v>
      </c>
      <c r="M29" s="103">
        <f t="shared" si="1"/>
        <v>1209</v>
      </c>
      <c r="N29" s="101"/>
    </row>
    <row r="30" spans="1:14" ht="13.5">
      <c r="A30" s="91" t="s">
        <v>123</v>
      </c>
      <c r="B30" s="5">
        <v>3000000</v>
      </c>
      <c r="C30" s="5">
        <v>4000000</v>
      </c>
      <c r="D30" s="84"/>
      <c r="E30" s="102">
        <v>79</v>
      </c>
      <c r="F30" s="102" t="s">
        <v>151</v>
      </c>
      <c r="G30" s="102">
        <f t="shared" si="0"/>
        <v>0</v>
      </c>
      <c r="H30" s="102" t="s">
        <v>152</v>
      </c>
      <c r="I30" s="104">
        <v>1000000</v>
      </c>
      <c r="J30" s="102" t="s">
        <v>153</v>
      </c>
      <c r="K30" s="104">
        <v>1260</v>
      </c>
      <c r="L30" s="102" t="s">
        <v>154</v>
      </c>
      <c r="M30" s="103">
        <f t="shared" si="1"/>
        <v>1260</v>
      </c>
      <c r="N30" s="101"/>
    </row>
    <row r="31" spans="1:14" ht="13.5">
      <c r="A31" s="91" t="s">
        <v>122</v>
      </c>
      <c r="B31" s="5">
        <v>4000000</v>
      </c>
      <c r="C31" s="5">
        <v>5000000</v>
      </c>
      <c r="D31" s="84"/>
      <c r="E31" s="102">
        <v>66</v>
      </c>
      <c r="F31" s="102" t="s">
        <v>151</v>
      </c>
      <c r="G31" s="102">
        <f t="shared" si="0"/>
        <v>0</v>
      </c>
      <c r="H31" s="102" t="s">
        <v>152</v>
      </c>
      <c r="I31" s="104">
        <v>1000000</v>
      </c>
      <c r="J31" s="102" t="s">
        <v>153</v>
      </c>
      <c r="K31" s="104">
        <v>1312</v>
      </c>
      <c r="L31" s="102" t="s">
        <v>154</v>
      </c>
      <c r="M31" s="103">
        <f t="shared" si="1"/>
        <v>1312</v>
      </c>
      <c r="N31" s="101"/>
    </row>
    <row r="32" spans="1:14" ht="13.5">
      <c r="A32" s="91" t="s">
        <v>121</v>
      </c>
      <c r="B32" s="5">
        <v>5000000</v>
      </c>
      <c r="C32" s="5">
        <v>6000000</v>
      </c>
      <c r="D32" s="84"/>
      <c r="E32" s="102">
        <v>55</v>
      </c>
      <c r="F32" s="102" t="s">
        <v>151</v>
      </c>
      <c r="G32" s="102">
        <f t="shared" si="0"/>
        <v>0</v>
      </c>
      <c r="H32" s="102" t="s">
        <v>152</v>
      </c>
      <c r="I32" s="104">
        <v>1000000</v>
      </c>
      <c r="J32" s="102" t="s">
        <v>153</v>
      </c>
      <c r="K32" s="104">
        <v>1367</v>
      </c>
      <c r="L32" s="102" t="s">
        <v>154</v>
      </c>
      <c r="M32" s="103">
        <f t="shared" si="1"/>
        <v>1367</v>
      </c>
      <c r="N32" s="101"/>
    </row>
    <row r="33" spans="1:14" ht="13.5">
      <c r="A33" s="91" t="s">
        <v>120</v>
      </c>
      <c r="B33" s="5">
        <v>6000000</v>
      </c>
      <c r="C33" s="5">
        <v>8000000</v>
      </c>
      <c r="D33" s="84"/>
      <c r="E33" s="102">
        <v>92</v>
      </c>
      <c r="F33" s="102" t="s">
        <v>151</v>
      </c>
      <c r="G33" s="102">
        <f t="shared" si="0"/>
        <v>0</v>
      </c>
      <c r="H33" s="102" t="s">
        <v>152</v>
      </c>
      <c r="I33" s="104">
        <v>2000000</v>
      </c>
      <c r="J33" s="102" t="s">
        <v>153</v>
      </c>
      <c r="K33" s="104">
        <v>1421</v>
      </c>
      <c r="L33" s="102" t="s">
        <v>154</v>
      </c>
      <c r="M33" s="103">
        <f t="shared" si="1"/>
        <v>1421</v>
      </c>
      <c r="N33" s="101"/>
    </row>
    <row r="34" spans="1:13" ht="13.5">
      <c r="A34" s="91" t="s">
        <v>119</v>
      </c>
      <c r="B34" s="5">
        <v>8000000</v>
      </c>
      <c r="C34" s="5">
        <v>10000000</v>
      </c>
      <c r="D34" s="85"/>
      <c r="E34" s="102">
        <v>75</v>
      </c>
      <c r="F34" s="102" t="s">
        <v>151</v>
      </c>
      <c r="G34" s="102">
        <f t="shared" si="0"/>
        <v>0</v>
      </c>
      <c r="H34" s="102" t="s">
        <v>152</v>
      </c>
      <c r="I34" s="104">
        <v>2000000</v>
      </c>
      <c r="J34" s="102" t="s">
        <v>153</v>
      </c>
      <c r="K34" s="104">
        <v>1489</v>
      </c>
      <c r="L34" s="102" t="s">
        <v>154</v>
      </c>
      <c r="M34" s="103">
        <f aca="true" t="shared" si="2" ref="M34:M44">INT(E34*G34/I34+K34)</f>
        <v>1489</v>
      </c>
    </row>
    <row r="35" spans="1:13" ht="13.5">
      <c r="A35" s="91" t="s">
        <v>118</v>
      </c>
      <c r="B35" s="5">
        <v>10000000</v>
      </c>
      <c r="C35" s="5">
        <v>12000000</v>
      </c>
      <c r="E35" s="102">
        <v>63</v>
      </c>
      <c r="F35" s="102" t="s">
        <v>151</v>
      </c>
      <c r="G35" s="102">
        <f t="shared" si="0"/>
        <v>0</v>
      </c>
      <c r="H35" s="102" t="s">
        <v>152</v>
      </c>
      <c r="I35" s="104">
        <v>2000000</v>
      </c>
      <c r="J35" s="102" t="s">
        <v>153</v>
      </c>
      <c r="K35" s="104">
        <v>1549</v>
      </c>
      <c r="L35" s="102" t="s">
        <v>154</v>
      </c>
      <c r="M35" s="103">
        <f t="shared" si="2"/>
        <v>1549</v>
      </c>
    </row>
    <row r="36" spans="1:13" ht="13.5">
      <c r="A36" s="91" t="s">
        <v>117</v>
      </c>
      <c r="B36" s="5">
        <v>12000000</v>
      </c>
      <c r="C36" s="5">
        <v>15000000</v>
      </c>
      <c r="E36" s="102">
        <v>81</v>
      </c>
      <c r="F36" s="102" t="s">
        <v>151</v>
      </c>
      <c r="G36" s="102">
        <f t="shared" si="0"/>
        <v>0</v>
      </c>
      <c r="H36" s="102" t="s">
        <v>152</v>
      </c>
      <c r="I36" s="104">
        <v>3000000</v>
      </c>
      <c r="J36" s="102" t="s">
        <v>153</v>
      </c>
      <c r="K36" s="104">
        <v>1603</v>
      </c>
      <c r="L36" s="102" t="s">
        <v>154</v>
      </c>
      <c r="M36" s="103">
        <f t="shared" si="2"/>
        <v>1603</v>
      </c>
    </row>
    <row r="37" spans="1:13" ht="13.5">
      <c r="A37" s="91" t="s">
        <v>116</v>
      </c>
      <c r="B37" s="5">
        <v>15000000</v>
      </c>
      <c r="C37" s="5">
        <v>20000000</v>
      </c>
      <c r="E37" s="102">
        <v>110</v>
      </c>
      <c r="F37" s="102" t="s">
        <v>151</v>
      </c>
      <c r="G37" s="102">
        <f t="shared" si="0"/>
        <v>0</v>
      </c>
      <c r="H37" s="102" t="s">
        <v>152</v>
      </c>
      <c r="I37" s="104">
        <v>5000000</v>
      </c>
      <c r="J37" s="102" t="s">
        <v>153</v>
      </c>
      <c r="K37" s="104">
        <v>1678</v>
      </c>
      <c r="L37" s="102" t="s">
        <v>154</v>
      </c>
      <c r="M37" s="103">
        <f t="shared" si="2"/>
        <v>1678</v>
      </c>
    </row>
    <row r="38" spans="1:13" ht="13.5">
      <c r="A38" s="91" t="s">
        <v>115</v>
      </c>
      <c r="B38" s="5">
        <v>20000000</v>
      </c>
      <c r="C38" s="5">
        <v>25000000</v>
      </c>
      <c r="E38" s="102">
        <v>90</v>
      </c>
      <c r="F38" s="102" t="s">
        <v>151</v>
      </c>
      <c r="G38" s="102">
        <f t="shared" si="0"/>
        <v>0</v>
      </c>
      <c r="H38" s="102" t="s">
        <v>152</v>
      </c>
      <c r="I38" s="104">
        <v>5000000</v>
      </c>
      <c r="J38" s="102" t="s">
        <v>153</v>
      </c>
      <c r="K38" s="104">
        <v>1758</v>
      </c>
      <c r="L38" s="102" t="s">
        <v>154</v>
      </c>
      <c r="M38" s="103">
        <f t="shared" si="2"/>
        <v>1758</v>
      </c>
    </row>
    <row r="39" spans="1:13" ht="13.5">
      <c r="A39" s="91" t="s">
        <v>114</v>
      </c>
      <c r="B39" s="5">
        <v>25000000</v>
      </c>
      <c r="C39" s="5">
        <v>30000000</v>
      </c>
      <c r="E39" s="102">
        <v>76</v>
      </c>
      <c r="F39" s="102" t="s">
        <v>151</v>
      </c>
      <c r="G39" s="102">
        <f t="shared" si="0"/>
        <v>0</v>
      </c>
      <c r="H39" s="102" t="s">
        <v>152</v>
      </c>
      <c r="I39" s="104">
        <v>5000000</v>
      </c>
      <c r="J39" s="102" t="s">
        <v>153</v>
      </c>
      <c r="K39" s="104">
        <v>1828</v>
      </c>
      <c r="L39" s="102" t="s">
        <v>154</v>
      </c>
      <c r="M39" s="103">
        <f t="shared" si="2"/>
        <v>1828</v>
      </c>
    </row>
    <row r="40" spans="1:13" ht="13.5">
      <c r="A40" s="91" t="s">
        <v>113</v>
      </c>
      <c r="B40" s="5">
        <v>30000000</v>
      </c>
      <c r="C40" s="5">
        <v>40000000</v>
      </c>
      <c r="E40" s="102">
        <v>126</v>
      </c>
      <c r="F40" s="102" t="s">
        <v>151</v>
      </c>
      <c r="G40" s="102">
        <f t="shared" si="0"/>
        <v>0</v>
      </c>
      <c r="H40" s="102" t="s">
        <v>152</v>
      </c>
      <c r="I40" s="104">
        <v>10000000</v>
      </c>
      <c r="J40" s="102" t="s">
        <v>153</v>
      </c>
      <c r="K40" s="104">
        <v>1906</v>
      </c>
      <c r="L40" s="102" t="s">
        <v>154</v>
      </c>
      <c r="M40" s="103">
        <f t="shared" si="2"/>
        <v>1906</v>
      </c>
    </row>
    <row r="41" spans="1:13" ht="13.5">
      <c r="A41" s="91" t="s">
        <v>112</v>
      </c>
      <c r="B41" s="5">
        <v>40000000</v>
      </c>
      <c r="C41" s="5">
        <v>50000000</v>
      </c>
      <c r="E41" s="102">
        <v>104</v>
      </c>
      <c r="F41" s="102" t="s">
        <v>151</v>
      </c>
      <c r="G41" s="102">
        <f t="shared" si="0"/>
        <v>0</v>
      </c>
      <c r="H41" s="102" t="s">
        <v>152</v>
      </c>
      <c r="I41" s="104">
        <v>10000000</v>
      </c>
      <c r="J41" s="102" t="s">
        <v>153</v>
      </c>
      <c r="K41" s="104">
        <v>1994</v>
      </c>
      <c r="L41" s="102" t="s">
        <v>154</v>
      </c>
      <c r="M41" s="103">
        <f t="shared" si="2"/>
        <v>1994</v>
      </c>
    </row>
    <row r="42" spans="1:13" ht="13.5">
      <c r="A42" s="91" t="s">
        <v>111</v>
      </c>
      <c r="B42" s="5">
        <v>50000000</v>
      </c>
      <c r="C42" s="5">
        <v>60000000</v>
      </c>
      <c r="E42" s="102">
        <v>87</v>
      </c>
      <c r="F42" s="102" t="s">
        <v>151</v>
      </c>
      <c r="G42" s="102">
        <f t="shared" si="0"/>
        <v>0</v>
      </c>
      <c r="H42" s="102" t="s">
        <v>152</v>
      </c>
      <c r="I42" s="104">
        <v>10000000</v>
      </c>
      <c r="J42" s="102" t="s">
        <v>153</v>
      </c>
      <c r="K42" s="104">
        <v>2079</v>
      </c>
      <c r="L42" s="102" t="s">
        <v>154</v>
      </c>
      <c r="M42" s="103">
        <f t="shared" si="2"/>
        <v>2079</v>
      </c>
    </row>
    <row r="43" spans="1:13" ht="13.5">
      <c r="A43" s="91" t="s">
        <v>110</v>
      </c>
      <c r="B43" s="5">
        <v>60000000</v>
      </c>
      <c r="C43" s="5">
        <v>80000000</v>
      </c>
      <c r="E43" s="102">
        <v>145</v>
      </c>
      <c r="F43" s="102" t="s">
        <v>151</v>
      </c>
      <c r="G43" s="102">
        <f t="shared" si="0"/>
        <v>0</v>
      </c>
      <c r="H43" s="102" t="s">
        <v>152</v>
      </c>
      <c r="I43" s="104">
        <v>20000000</v>
      </c>
      <c r="J43" s="102" t="s">
        <v>153</v>
      </c>
      <c r="K43" s="104">
        <v>2166</v>
      </c>
      <c r="L43" s="102" t="s">
        <v>154</v>
      </c>
      <c r="M43" s="103">
        <f t="shared" si="2"/>
        <v>2166</v>
      </c>
    </row>
    <row r="44" spans="1:13" ht="13.5">
      <c r="A44" s="91" t="s">
        <v>109</v>
      </c>
      <c r="B44" s="5">
        <v>80000000</v>
      </c>
      <c r="C44" s="5">
        <v>100000000</v>
      </c>
      <c r="E44" s="102">
        <v>119</v>
      </c>
      <c r="F44" s="102" t="s">
        <v>151</v>
      </c>
      <c r="G44" s="102">
        <f t="shared" si="0"/>
        <v>0</v>
      </c>
      <c r="H44" s="102" t="s">
        <v>152</v>
      </c>
      <c r="I44" s="104">
        <v>20000000</v>
      </c>
      <c r="J44" s="102" t="s">
        <v>153</v>
      </c>
      <c r="K44" s="104">
        <v>2270</v>
      </c>
      <c r="L44" s="102" t="s">
        <v>154</v>
      </c>
      <c r="M44" s="103">
        <f t="shared" si="2"/>
        <v>2270</v>
      </c>
    </row>
    <row r="45" spans="1:13" ht="13.5">
      <c r="A45" s="91" t="s">
        <v>108</v>
      </c>
      <c r="B45" s="5">
        <v>100000000</v>
      </c>
      <c r="C45" s="5"/>
      <c r="E45" s="102"/>
      <c r="F45" s="102" t="s">
        <v>151</v>
      </c>
      <c r="G45" s="102">
        <f t="shared" si="0"/>
        <v>0</v>
      </c>
      <c r="H45" s="102" t="s">
        <v>152</v>
      </c>
      <c r="I45" s="104"/>
      <c r="J45" s="102" t="s">
        <v>153</v>
      </c>
      <c r="K45" s="104"/>
      <c r="L45" s="102" t="s">
        <v>154</v>
      </c>
      <c r="M45" s="103">
        <v>2865</v>
      </c>
    </row>
    <row r="46" spans="1:3" ht="13.5">
      <c r="A46" s="91"/>
      <c r="B46" s="89"/>
      <c r="C46" s="89"/>
    </row>
    <row r="47" spans="1:3" ht="13.5">
      <c r="A47" s="91"/>
      <c r="B47" s="90"/>
      <c r="C47" s="90"/>
    </row>
    <row r="48" spans="2:3" ht="13.5">
      <c r="B48" s="90"/>
      <c r="C48" s="90"/>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C1:D6"/>
  <sheetViews>
    <sheetView zoomScale="75" zoomScaleNormal="75" zoomScalePageLayoutView="0" workbookViewId="0" topLeftCell="A1">
      <selection activeCell="C1" sqref="C1"/>
    </sheetView>
  </sheetViews>
  <sheetFormatPr defaultColWidth="8.796875" defaultRowHeight="14.25"/>
  <cols>
    <col min="3" max="3" width="10.09765625" style="0" bestFit="1" customWidth="1"/>
  </cols>
  <sheetData>
    <row r="1" ht="13.5">
      <c r="C1" t="s">
        <v>168</v>
      </c>
    </row>
    <row r="3" ht="13.5">
      <c r="C3" s="4"/>
    </row>
    <row r="4" spans="3:4" ht="13.5">
      <c r="C4" s="2" t="e">
        <f>INT('技術職員'!P6*4/5+'元請完工高'!P6*1/5)</f>
        <v>#N/A</v>
      </c>
      <c r="D4" s="88" t="s">
        <v>19</v>
      </c>
    </row>
    <row r="6" ht="13.5">
      <c r="C6" s="9"/>
    </row>
  </sheetData>
  <sheetProtection/>
  <printOptions/>
  <pageMargins left="0.75" right="0.75" top="0.78" bottom="0.8" header="0.512" footer="0.512"/>
  <pageSetup horizontalDpi="600" verticalDpi="600" orientation="portrait"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B1:D13"/>
  <sheetViews>
    <sheetView zoomScalePageLayoutView="0" workbookViewId="0" topLeftCell="A1">
      <selection activeCell="B1" sqref="B1"/>
    </sheetView>
  </sheetViews>
  <sheetFormatPr defaultColWidth="8.796875" defaultRowHeight="14.25"/>
  <cols>
    <col min="2" max="3" width="9" style="53" customWidth="1"/>
  </cols>
  <sheetData>
    <row r="1" ht="13.5">
      <c r="B1" s="53" t="s">
        <v>93</v>
      </c>
    </row>
    <row r="2" spans="2:4" ht="13.5">
      <c r="B2" s="52" t="s">
        <v>36</v>
      </c>
      <c r="C2" s="52" t="s">
        <v>37</v>
      </c>
      <c r="D2" s="2" t="s">
        <v>38</v>
      </c>
    </row>
    <row r="3" spans="2:4" ht="13.5">
      <c r="B3" s="52">
        <v>0</v>
      </c>
      <c r="C3" s="52">
        <v>50</v>
      </c>
      <c r="D3" s="2">
        <v>-20</v>
      </c>
    </row>
    <row r="4" spans="2:4" ht="13.5">
      <c r="B4" s="52">
        <v>50</v>
      </c>
      <c r="C4" s="52">
        <v>55</v>
      </c>
      <c r="D4" s="2">
        <v>-15</v>
      </c>
    </row>
    <row r="5" spans="2:4" ht="13.5">
      <c r="B5" s="52">
        <v>55</v>
      </c>
      <c r="C5" s="52">
        <v>60</v>
      </c>
      <c r="D5" s="2">
        <v>-10</v>
      </c>
    </row>
    <row r="6" spans="2:4" ht="13.5">
      <c r="B6" s="52">
        <v>60</v>
      </c>
      <c r="C6" s="52">
        <v>65</v>
      </c>
      <c r="D6" s="2">
        <v>-5</v>
      </c>
    </row>
    <row r="7" spans="2:4" ht="13.5">
      <c r="B7" s="52">
        <v>65</v>
      </c>
      <c r="C7" s="52">
        <v>70</v>
      </c>
      <c r="D7" s="2">
        <v>0</v>
      </c>
    </row>
    <row r="8" spans="2:4" ht="13.5">
      <c r="B8" s="52">
        <v>70</v>
      </c>
      <c r="C8" s="52">
        <v>75</v>
      </c>
      <c r="D8" s="2">
        <v>5</v>
      </c>
    </row>
    <row r="9" spans="2:4" ht="13.5">
      <c r="B9" s="52">
        <v>75</v>
      </c>
      <c r="C9" s="52">
        <v>80</v>
      </c>
      <c r="D9" s="2">
        <v>10</v>
      </c>
    </row>
    <row r="10" spans="2:4" ht="13.5">
      <c r="B10" s="52">
        <v>80</v>
      </c>
      <c r="C10" s="52">
        <v>85</v>
      </c>
      <c r="D10" s="2">
        <v>20</v>
      </c>
    </row>
    <row r="11" spans="2:4" ht="13.5">
      <c r="B11" s="52">
        <v>85</v>
      </c>
      <c r="C11" s="52">
        <v>90</v>
      </c>
      <c r="D11" s="2">
        <v>30</v>
      </c>
    </row>
    <row r="12" spans="2:4" ht="13.5">
      <c r="B12" s="52">
        <v>90</v>
      </c>
      <c r="C12" s="52">
        <v>95</v>
      </c>
      <c r="D12" s="2">
        <v>40</v>
      </c>
    </row>
    <row r="13" spans="2:4" ht="13.5">
      <c r="B13" s="52">
        <v>95</v>
      </c>
      <c r="C13" s="52">
        <v>100</v>
      </c>
      <c r="D13" s="2">
        <v>50</v>
      </c>
    </row>
  </sheetData>
  <sheetProtection/>
  <printOptions/>
  <pageMargins left="0.75" right="0.75" top="1" bottom="1" header="0.512" footer="0.512"/>
  <pageSetup horizontalDpi="600" verticalDpi="600" orientation="portrait" paperSize="9" scale="110"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2023-05-10T07:27:33Z</cp:lastPrinted>
  <dcterms:created xsi:type="dcterms:W3CDTF">1998-09-25T22:45:16Z</dcterms:created>
  <dcterms:modified xsi:type="dcterms:W3CDTF">2023-05-10T07:28:28Z</dcterms:modified>
  <cp:category/>
  <cp:version/>
  <cp:contentType/>
  <cp:contentStatus/>
</cp:coreProperties>
</file>