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9 -01　福祉・介護職員等処遇改善加算（Ｒ５田中←Ｒ６西川）\R7\02_基本的考え方並びに事務処理手順及び様式例の提示について\"/>
    </mc:Choice>
  </mc:AlternateContent>
  <xr:revisionPtr revIDLastSave="0" documentId="13_ncr:1_{B561F53D-72CA-4674-A3E5-0FE256788D1D}" xr6:coauthVersionLast="47" xr6:coauthVersionMax="47" xr10:uidLastSave="{00000000-0000-0000-0000-000000000000}"/>
  <bookViews>
    <workbookView xWindow="29940" yWindow="0" windowWidth="20280" windowHeight="15585"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36" i="15" l="1"/>
  <c r="AQ130" i="15"/>
  <c r="AQ125" i="15"/>
  <c r="AQ120" i="15"/>
  <c r="AQ116" i="15"/>
  <c r="AQ112"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S92" i="15"/>
  <c r="AC5" i="26" l="1"/>
  <c r="S91" i="15" s="1"/>
  <c r="AK166" i="15" s="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<sst xmlns="http://schemas.openxmlformats.org/spreadsheetml/2006/main" count="4373" uniqueCount="2144">
  <si>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</si>
  <si>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</si>
  <si>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</si>
  <si>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</si>
  <si>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</si>
  <si>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</si>
  <si>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</si>
  <si>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</si>
  <si>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</si>
  <si>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</si>
  <si>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</si>
  <si>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</si>
  <si>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</si>
  <si>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</si>
  <si>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</si>
  <si>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</si>
  <si>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</si>
  <si>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</si>
  <si>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</si>
  <si>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</si>
  <si>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</si>
  <si>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</si>
  <si>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</si>
  <si>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</si>
  <si>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</si>
  <si>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</si>
  <si>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</si>
  <si>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</si>
  <si>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</si>
  <si>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</si>
  <si>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</si>
  <si>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</si>
  <si>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</si>
  <si>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</si>
  <si>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</si>
  <si>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</si>
  <si>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</si>
  <si>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</si>
  <si>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</si>
  <si>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</si>
  <si>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</si>
  <si>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</si>
  <si>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</si>
  <si>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</si>
  <si>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</si>
  <si>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</si>
  <si>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</si>
  <si>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</si>
  <si>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</si>
  <si>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</si>
  <si>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</si>
  <si>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</si>
  <si>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</si>
  <si>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</si>
  <si>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</si>
  <si>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</si>
  <si>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</si>
  <si>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</si>
  <si>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</si>
  <si>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</si>
  <si>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</si>
  <si>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</si>
  <si>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</si>
  <si>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</si>
  <si>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</si>
  <si>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</si>
  <si>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</si>
  <si>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</si>
  <si>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</si>
  <si>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</si>
  <si>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</si>
  <si>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</si>
  <si>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</si>
  <si>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</si>
  <si>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</si>
  <si>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</si>
  <si>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</si>
  <si>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</si>
  <si>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</si>
  <si>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</si>
  <si>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</si>
  <si>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</si>
  <si>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</si>
  <si>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</si>
  <si>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</si>
  <si>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</si>
  <si>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</si>
  <si>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</si>
  <si>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</si>
  <si>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</si>
  <si>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</si>
  <si>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</si>
  <si>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</si>
  <si>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</si>
  <si>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</si>
  <si>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</si>
  <si>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</si>
  <si>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</si>
  <si>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</si>
  <si>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</si>
  <si>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</si>
  <si>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</si>
  <si>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</si>
  <si>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</si>
  <si>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</si>
  <si>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</si>
  <si>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</si>
  <si>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</si>
  <si>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</si>
  <si>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</si>
  <si>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</si>
  <si>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</si>
  <si>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</si>
  <si>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</si>
  <si>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</si>
  <si>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</si>
  <si>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</si>
  <si>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</si>
  <si>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</si>
  <si>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</si>
  <si>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</si>
  <si>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</si>
  <si>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</si>
  <si>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</si>
  <si>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</si>
  <si>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</si>
  <si>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</si>
  <si>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</si>
  <si>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</si>
  <si>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</si>
  <si>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</si>
  <si>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</si>
  <si>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</si>
  <si>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</si>
  <si>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</si>
  <si>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</si>
  <si>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</si>
  <si>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</si>
  <si>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</si>
  <si>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</si>
  <si>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</si>
  <si>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</si>
  <si>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</si>
  <si>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</si>
  <si>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</si>
  <si>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</si>
  <si>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</si>
  <si>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</si>
  <si>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</si>
  <si>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</si>
  <si>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</si>
  <si>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</si>
  <si>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</si>
  <si>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</si>
  <si>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</si>
  <si>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</si>
  <si>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</si>
  <si>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</si>
  <si>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</si>
  <si>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</si>
  <si>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</si>
  <si>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</si>
  <si>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</si>
  <si>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</si>
  <si>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</si>
  <si>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</si>
  <si>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</si>
  <si>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</si>
  <si>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</si>
  <si>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</si>
  <si>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</si>
  <si>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</si>
  <si>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</si>
  <si>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</si>
  <si>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</si>
  <si>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</si>
  <si>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</si>
  <si>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</si>
  <si>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</si>
  <si>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</si>
  <si>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</si>
  <si>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</si>
  <si>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</si>
  <si>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</si>
  <si>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</si>
  <si>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</si>
  <si>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</si>
  <si>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</si>
  <si>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</si>
  <si>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</si>
  <si>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</si>
  <si>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</si>
  <si>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</si>
  <si>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</si>
  <si>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</si>
  <si>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</si>
  <si>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</si>
  <si>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</si>
  <si>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</si>
  <si>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</si>
  <si>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</si>
  <si>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</si>
  <si>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</si>
  <si>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</si>
  <si>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</si>
  <si>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</si>
  <si>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</si>
  <si>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</si>
  <si>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</si>
  <si>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</si>
  <si>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</si>
  <si>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</si>
  <si>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</si>
  <si>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</si>
  <si>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</si>
  <si>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</si>
  <si>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</si>
  <si>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</si>
  <si>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</si>
  <si>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</si>
  <si>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</si>
  <si>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</si>
  <si>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</si>
  <si>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</si>
  <si>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</si>
  <si>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</si>
  <si>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</si>
  <si>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</si>
  <si>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</si>
  <si>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</si>
  <si>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</si>
  <si>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</si>
  <si>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</si>
  <si>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</si>
  <si>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</si>
  <si>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</si>
  <si>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</si>
  <si>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</si>
  <si>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</si>
  <si>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</si>
  <si>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</si>
  <si>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</si>
  <si>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</si>
  <si>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</si>
  <si>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</si>
  <si>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</si>
  <si>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</si>
  <si>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</si>
  <si>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</si>
  <si>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</si>
  <si>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</si>
  <si>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</si>
  <si>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</si>
  <si>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</si>
  <si>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</si>
  <si>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</si>
  <si>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</si>
  <si>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</si>
  <si>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</si>
  <si>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</si>
  <si>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</si>
  <si>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</si>
  <si>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</si>
  <si>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</si>
  <si>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</si>
  <si>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</si>
  <si>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</si>
  <si>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</si>
  <si>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</si>
  <si>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</si>
  <si>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</si>
  <si>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</si>
  <si>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</si>
  <si>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</si>
  <si>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</si>
  <si>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</si>
  <si>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</si>
  <si>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</si>
  <si>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</si>
  <si>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</si>
  <si>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</si>
  <si>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</si>
  <si>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</si>
  <si>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</si>
  <si>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</si>
  <si>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</si>
  <si>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</si>
  <si>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</si>
  <si>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</si>
  <si>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</si>
  <si>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</si>
  <si>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</si>
  <si>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</si>
  <si>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</si>
  <si>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</si>
  <si>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</si>
  <si>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</si>
  <si>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</si>
  <si>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</si>
  <si>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</si>
  <si>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</si>
  <si>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</si>
  <si>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</si>
  <si>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</si>
  <si>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</si>
  <si>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</si>
  <si>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</si>
  <si>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</si>
  <si>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</si>
  <si>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</si>
  <si>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</si>
  <si>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</si>
  <si>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</si>
  <si>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</si>
  <si>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</si>
  <si>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</si>
  <si>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</si>
  <si>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</si>
  <si>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</si>
  <si>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</si>
  <si>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</si>
  <si>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</si>
  <si>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</si>
  <si>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</si>
  <si>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</si>
  <si>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</si>
  <si>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</si>
  <si>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</si>
  <si>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</si>
  <si>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</si>
  <si>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</si>
  <si>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</si>
  <si>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</si>
  <si>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</si>
  <si>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</si>
  <si>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</si>
  <si>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</si>
  <si>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</si>
  <si>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</si>
  <si>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</si>
  <si>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</si>
  <si>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</si>
  <si>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</si>
  <si>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</si>
  <si>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</si>
  <si>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</si>
  <si>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</si>
  <si>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</si>
  <si>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</si>
  <si>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</si>
  <si>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</si>
  <si>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</si>
  <si>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</si>
  <si>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</si>
  <si>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</si>
  <si>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</si>
  <si>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</si>
  <si>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</si>
  <si>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</si>
  <si>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</si>
  <si>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</si>
  <si>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</si>
  <si>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</si>
  <si>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</si>
  <si>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</si>
  <si>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</si>
  <si>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</si>
  <si>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</si>
  <si>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</si>
  <si>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</si>
  <si>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</si>
  <si>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</si>
  <si>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</si>
  <si>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</si>
  <si>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</si>
  <si>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</si>
  <si>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</si>
  <si>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</si>
  <si>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</si>
  <si>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</si>
  <si>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</si>
  <si>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</si>
  <si>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</si>
  <si>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</si>
  <si>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</si>
  <si>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</si>
  <si>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</si>
  <si>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</si>
  <si>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</si>
  <si>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</si>
  <si>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</si>
  <si>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</si>
  <si>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</si>
  <si>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</si>
  <si>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</si>
  <si>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</si>
  <si>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</si>
  <si>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</si>
  <si>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</si>
  <si>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</si>
  <si>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</si>
  <si>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</si>
  <si>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</si>
  <si>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</si>
  <si>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</si>
  <si>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</si>
  <si>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</si>
  <si>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</si>
  <si>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</si>
  <si>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</si>
  <si>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</si>
  <si>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</si>
  <si>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</si>
  <si>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</si>
  <si>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</si>
  <si>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</si>
  <si>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</si>
  <si>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</si>
  <si>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</si>
  <si>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</si>
  <si>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</si>
  <si>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</si>
  <si>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</si>
  <si>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</si>
  <si>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</si>
  <si>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</si>
  <si>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</si>
  <si>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</si>
  <si>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</si>
  <si>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</si>
  <si>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</si>
  <si>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</si>
  <si>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</si>
  <si>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</si>
  <si>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</si>
  <si>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</si>
  <si>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</si>
  <si>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</si>
  <si>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</si>
  <si>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</si>
  <si>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</si>
  <si>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</si>
  <si>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</si>
  <si>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</si>
  <si>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</si>
  <si>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</si>
  <si>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</si>
  <si>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</si>
  <si>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</si>
  <si>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</si>
  <si>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</si>
  <si>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</si>
  <si>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</si>
  <si>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</si>
  <si>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</si>
  <si>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</si>
  <si>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</si>
  <si>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</si>
  <si>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</si>
  <si>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</si>
  <si>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</si>
  <si>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</si>
  <si>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</si>
  <si>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</si>
  <si>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</si>
  <si>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</si>
  <si>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</si>
  <si>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</si>
  <si>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</si>
  <si>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</si>
  <si>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</si>
  <si>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</si>
  <si>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</si>
  <si>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</si>
  <si>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</si>
  <si>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</si>
  <si>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</si>
  <si>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</si>
  <si>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</si>
  <si>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</si>
  <si>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</si>
  <si>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</si>
  <si>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</si>
  <si>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</si>
  <si>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</si>
  <si>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</si>
  <si>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</si>
  <si>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</si>
  <si>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</si>
  <si>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</si>
  <si>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</si>
  <si>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</si>
  <si>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</si>
  <si>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</si>
  <si>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</si>
  <si>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</si>
  <si>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</si>
  <si>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</si>
  <si>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</si>
  <si>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</si>
  <si>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</si>
  <si>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</si>
  <si>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</si>
  <si>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</si>
  <si>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</si>
  <si>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</si>
  <si>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</si>
  <si>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</si>
  <si>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</si>
  <si>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</si>
  <si>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</si>
  <si>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</si>
  <si>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</si>
  <si>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</si>
  <si>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</si>
  <si>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</si>
  <si>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</si>
  <si>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</si>
  <si>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</si>
  <si>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</si>
  <si>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</si>
  <si>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</si>
  <si>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</si>
  <si>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</si>
  <si>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</si>
  <si>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</si>
  <si>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</si>
  <si>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</si>
  <si>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</si>
  <si>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</si>
  <si>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</si>
  <si>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</si>
  <si>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</si>
  <si>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</si>
  <si>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</si>
  <si>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</si>
  <si>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</si>
  <si>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</si>
  <si>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</si>
  <si>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</si>
  <si>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</si>
  <si>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</si>
  <si>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</si>
  <si>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</si>
  <si>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</si>
  <si>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</si>
  <si>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</si>
  <si>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</si>
  <si>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</si>
  <si>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</si>
  <si>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</si>
  <si>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</si>
  <si>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</si>
  <si>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</si>
  <si>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</si>
  <si>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</si>
  <si>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</si>
  <si>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</si>
  <si>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</si>
  <si>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</si>
  <si>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</si>
  <si>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</si>
  <si>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</si>
  <si>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</si>
  <si>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</si>
  <si>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</si>
  <si>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</si>
  <si>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</si>
  <si>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</si>
  <si>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</si>
  <si>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</si>
  <si>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</si>
  <si>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</si>
  <si>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</si>
  <si>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</si>
  <si>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</si>
  <si>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</si>
  <si>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</si>
  <si>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</si>
  <si>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</si>
  <si>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</si>
  <si>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</si>
  <si>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</si>
  <si>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</si>
  <si>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</si>
  <si>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</si>
  <si>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</si>
  <si>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</si>
  <si>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</si>
  <si>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</si>
  <si>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</si>
  <si>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</si>
  <si>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</si>
  <si>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</si>
  <si>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</si>
  <si>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</si>
  <si>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</si>
  <si>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</si>
  <si>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</si>
  <si>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</si>
  <si>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</si>
  <si>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</si>
  <si>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</si>
  <si>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</si>
  <si>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</si>
  <si>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</si>
  <si>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</si>
  <si>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</si>
  <si>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</si>
  <si>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</si>
  <si>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</si>
  <si>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</si>
  <si>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</si>
  <si>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</si>
  <si>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</si>
  <si>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</si>
  <si>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</si>
  <si>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</si>
  <si>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</si>
  <si>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</si>
  <si>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</si>
  <si>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</si>
  <si>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</si>
  <si>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</si>
  <si>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</si>
  <si>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</si>
  <si>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</si>
  <si>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</si>
  <si>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</si>
  <si>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</si>
  <si>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</si>
  <si>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</si>
  <si>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</si>
  <si>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</si>
  <si>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</si>
  <si>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</si>
  <si>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</si>
  <si>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</si>
  <si>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</si>
  <si>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</si>
  <si>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</si>
  <si>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</si>
  <si>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</si>
  <si>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</si>
  <si>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</si>
  <si>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</si>
  <si>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</si>
  <si>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</si>
  <si>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</si>
  <si>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</si>
  <si>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</si>
  <si>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</si>
  <si>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</si>
  <si>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</si>
  <si>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</si>
  <si>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</si>
  <si>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</si>
  <si>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</si>
  <si>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</si>
  <si>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</si>
  <si>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</si>
  <si>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</si>
  <si>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</si>
  <si>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</si>
  <si>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</si>
  <si>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</si>
  <si>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</si>
  <si>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</si>
  <si>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</si>
  <si>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</si>
  <si>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</si>
  <si>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</si>
  <si>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</si>
  <si>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</si>
  <si>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</si>
  <si>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</si>
  <si>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</si>
  <si>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</si>
  <si>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</si>
  <si>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</si>
  <si>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</si>
  <si>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</si>
  <si>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</si>
  <si>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</si>
  <si>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</si>
  <si>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</si>
  <si>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</si>
  <si>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</si>
  <si>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</si>
  <si>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</si>
  <si>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</si>
  <si>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</si>
  <si>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</si>
  <si>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</si>
  <si>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</si>
  <si>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</si>
  <si>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</si>
  <si>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</si>
  <si>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</si>
  <si>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</si>
  <si>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</si>
  <si>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</si>
  <si>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</si>
  <si>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</si>
  <si>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</si>
  <si>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</si>
  <si>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</si>
  <si>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</si>
  <si>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</si>
  <si>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</si>
  <si>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</si>
  <si>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</si>
  <si>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</si>
  <si>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</si>
  <si>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</si>
  <si>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</si>
  <si>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</si>
  <si>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</si>
  <si>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</si>
  <si>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</si>
  <si>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</si>
  <si>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</si>
  <si>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</si>
  <si>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</si>
  <si>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</si>
  <si>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</si>
  <si>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</si>
  <si>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</si>
  <si>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</si>
  <si>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</si>
  <si>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</si>
  <si>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</si>
  <si>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</si>
  <si>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</si>
  <si>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</si>
  <si>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</si>
  <si>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</si>
  <si>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</si>
  <si>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</si>
  <si>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</si>
  <si>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</si>
  <si>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</si>
  <si>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</si>
  <si>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</si>
  <si>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</si>
  <si>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</si>
  <si>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</si>
  <si>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</si>
  <si>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</si>
  <si>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</si>
  <si>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</si>
  <si>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</si>
  <si>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</si>
  <si>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</si>
  <si>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</si>
  <si>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</si>
  <si>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</si>
  <si>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</si>
  <si>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</si>
  <si>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</si>
  <si>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</si>
  <si>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</si>
  <si>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</si>
  <si>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</si>
  <si>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</si>
  <si>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</si>
  <si>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</si>
  <si>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</si>
  <si>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</si>
  <si>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</si>
  <si>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</si>
  <si>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</si>
  <si>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</si>
  <si>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</si>
  <si>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</si>
  <si>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</si>
  <si>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</si>
  <si>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</si>
  <si>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</si>
  <si>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</si>
  <si>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</si>
  <si>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</si>
  <si>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</si>
  <si>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</si>
  <si>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</si>
  <si>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</si>
  <si>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</si>
  <si>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</si>
  <si>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</si>
  <si>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</si>
  <si>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</si>
  <si>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</si>
  <si>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</si>
  <si>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</si>
  <si>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</si>
  <si>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</si>
  <si>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</si>
  <si>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</si>
  <si>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</si>
  <si>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</si>
  <si>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</si>
  <si>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</si>
  <si>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</si>
  <si>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</si>
  <si>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</si>
  <si>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</si>
  <si>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</si>
  <si>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</si>
  <si>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</si>
  <si>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</si>
  <si>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</si>
  <si>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</si>
  <si>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</si>
  <si>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</si>
  <si>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</si>
  <si>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</si>
  <si>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</si>
  <si>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</si>
  <si>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</si>
  <si>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</si>
  <si>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</si>
  <si>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</si>
  <si>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</si>
  <si>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</si>
  <si>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</si>
  <si>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</si>
  <si>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</si>
  <si>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</si>
  <si>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</si>
  <si>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</si>
  <si>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</si>
  <si>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</si>
  <si>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</si>
  <si>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</si>
  <si>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</si>
  <si>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</si>
  <si>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</si>
  <si>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</si>
  <si>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</si>
  <si>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</si>
  <si>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</si>
  <si>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</si>
  <si>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</si>
  <si>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</si>
  <si>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</si>
  <si>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</si>
  <si>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</si>
  <si>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</si>
  <si>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</si>
  <si>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</si>
  <si>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</si>
  <si>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</si>
  <si>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</si>
  <si>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</si>
  <si>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</si>
  <si>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</si>
  <si>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</si>
  <si>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</si>
  <si>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</si>
  <si>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</si>
  <si>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</si>
  <si>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</si>
  <si>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</si>
  <si>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</si>
  <si>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</si>
  <si>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</si>
  <si>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</si>
  <si>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</si>
  <si>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</si>
  <si>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</si>
  <si>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</si>
  <si>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</si>
  <si>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</si>
  <si>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</si>
  <si>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</si>
  <si>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</si>
  <si>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</si>
  <si>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</si>
  <si>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</si>
  <si>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</si>
  <si>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</si>
  <si>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</si>
  <si>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</si>
  <si>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</si>
  <si>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</si>
  <si>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</si>
  <si>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</si>
  <si>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</si>
  <si>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</si>
  <si>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</si>
  <si>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</si>
  <si>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</si>
  <si>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</si>
  <si>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</si>
  <si>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</si>
  <si>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</si>
  <si>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</si>
  <si>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</si>
  <si>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</si>
  <si>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</si>
  <si>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</si>
  <si>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</si>
  <si>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</si>
  <si>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</si>
  <si>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</si>
  <si>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</si>
  <si>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</si>
  <si>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</si>
  <si>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</si>
  <si>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</si>
  <si>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</si>
  <si>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</si>
  <si>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</si>
  <si>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</si>
  <si>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</si>
  <si>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</si>
  <si>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</si>
  <si>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</si>
  <si>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</si>
  <si>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</si>
  <si>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</si>
  <si>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</si>
  <si>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</si>
  <si>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</si>
  <si>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</si>
  <si>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</si>
  <si>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</si>
  <si>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</si>
  <si>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</si>
  <si>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</si>
  <si>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</si>
  <si>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</si>
  <si>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</si>
  <si>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</si>
  <si>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</si>
  <si>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</si>
  <si>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</si>
  <si>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</si>
  <si>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</si>
  <si>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</si>
  <si>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</si>
  <si>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</si>
  <si>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</si>
  <si>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</si>
  <si>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</si>
  <si>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</si>
  <si>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</si>
  <si>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</si>
  <si>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</si>
  <si>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</si>
  <si>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</si>
  <si>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</si>
  <si>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</si>
  <si>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</si>
  <si>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</si>
  <si>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</si>
  <si>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</si>
  <si>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</si>
  <si>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</si>
  <si>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</si>
  <si>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</si>
  <si>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</si>
  <si>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</si>
  <si>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</si>
  <si>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</si>
  <si>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</si>
  <si>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</si>
  <si>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</si>
  <si>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</si>
  <si>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</si>
  <si>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</si>
  <si>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</si>
  <si>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</si>
  <si>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</si>
  <si>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</si>
  <si>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</si>
  <si>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</si>
  <si>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</si>
  <si>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</si>
  <si>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</si>
  <si>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</si>
  <si>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</si>
  <si>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</si>
  <si>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</si>
  <si>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</si>
  <si>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</si>
  <si>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</si>
  <si>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</si>
  <si>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</si>
  <si>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</si>
  <si>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</si>
  <si>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</si>
  <si>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</si>
  <si>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</si>
  <si>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</si>
  <si>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</si>
  <si>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</si>
  <si>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</si>
  <si>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</si>
  <si>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</si>
  <si>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</si>
  <si>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</si>
  <si>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</si>
  <si>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</si>
  <si>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</si>
  <si>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</si>
  <si>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</si>
  <si>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</si>
  <si>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</si>
  <si>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</si>
  <si>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</si>
  <si>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</si>
  <si>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</si>
  <si>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</si>
  <si>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</si>
  <si>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</si>
  <si>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</si>
  <si>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</si>
  <si>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</si>
  <si>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</si>
  <si>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</si>
  <si>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</si>
  <si>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</si>
  <si>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</si>
  <si>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</si>
  <si>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</si>
  <si>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</si>
  <si>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</si>
  <si>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</si>
  <si>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</si>
  <si>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</si>
  <si>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</si>
  <si>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</si>
  <si>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</si>
  <si>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</si>
  <si>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</si>
  <si>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</si>
  <si>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</si>
  <si>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</si>
  <si>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</si>
  <si>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</si>
  <si>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</si>
  <si>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</si>
  <si>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</si>
  <si>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</si>
  <si>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</si>
  <si>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</si>
  <si>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</si>
  <si>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</si>
  <si>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</si>
  <si>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</si>
  <si>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</si>
  <si>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</si>
  <si>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</si>
  <si>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</si>
  <si>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</si>
  <si>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</si>
  <si>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</si>
  <si>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</si>
  <si>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</si>
  <si>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</si>
  <si>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</si>
  <si>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</si>
  <si>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</si>
  <si>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</si>
  <si>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</si>
  <si>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</si>
  <si>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</si>
  <si>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</si>
  <si>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</si>
  <si>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</si>
  <si>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</si>
  <si>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</si>
  <si>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</si>
  <si>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</si>
  <si>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</si>
  <si>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</si>
  <si>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</si>
  <si>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</si>
  <si>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</si>
  <si>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</si>
  <si>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</si>
  <si>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</si>
  <si>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</si>
  <si>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</si>
  <si>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</si>
  <si>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</si>
  <si>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</si>
  <si>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</si>
  <si>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</si>
  <si>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</si>
  <si>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</si>
  <si>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</si>
  <si>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</si>
  <si>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</si>
  <si>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</si>
  <si>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</si>
  <si>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</si>
  <si>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</si>
  <si>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</si>
  <si>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</si>
  <si>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</si>
  <si>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</si>
  <si>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</si>
  <si>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</si>
  <si>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</si>
  <si>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</si>
  <si>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</si>
  <si>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</si>
  <si>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</si>
  <si>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</si>
  <si>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</si>
  <si>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</si>
  <si>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</si>
  <si>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</si>
  <si>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</si>
  <si>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</si>
  <si>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</si>
  <si>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</si>
  <si>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</si>
  <si>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</si>
  <si>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</si>
  <si>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</si>
  <si>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</si>
  <si>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</si>
  <si>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</si>
  <si>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</si>
  <si>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</si>
  <si>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</si>
  <si>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</si>
  <si>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</si>
  <si>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</si>
  <si>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</si>
  <si>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</si>
  <si>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</si>
  <si>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</si>
  <si>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</si>
  <si>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</si>
  <si>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</si>
  <si>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</si>
  <si>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</si>
  <si>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</si>
  <si>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</si>
  <si>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</si>
  <si>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</si>
  <si>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</si>
  <si>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</si>
  <si>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</si>
  <si>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</si>
  <si>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</si>
  <si>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</si>
  <si>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</si>
  <si>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</si>
  <si>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</si>
  <si>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</si>
  <si>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</si>
  <si>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</si>
  <si>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</si>
  <si>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</si>
  <si>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</si>
  <si>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</si>
  <si>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</si>
  <si>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</si>
  <si>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</si>
  <si>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</si>
  <si>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</si>
  <si>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</si>
  <si>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</si>
  <si>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</si>
  <si>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</si>
  <si>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</si>
  <si>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</si>
  <si>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</si>
  <si>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</si>
  <si>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</si>
  <si>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</si>
  <si>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</si>
  <si>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</si>
  <si>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</si>
  <si>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</si>
  <si>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</si>
  <si>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</si>
  <si>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</si>
  <si>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</si>
  <si>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</si>
  <si>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</si>
  <si>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</si>
  <si>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</si>
  <si>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</si>
  <si>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</si>
  <si>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</si>
  <si>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</si>
  <si>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</si>
  <si>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</si>
  <si>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</si>
  <si>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</si>
  <si>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</si>
  <si>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</si>
  <si>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</si>
  <si>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</si>
  <si>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</si>
  <si>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</si>
  <si>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</si>
  <si>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</si>
  <si>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</si>
  <si>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</si>
  <si>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</si>
  <si>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</si>
  <si>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</si>
  <si>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</si>
  <si>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</si>
  <si>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</si>
  <si>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</si>
  <si>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</si>
  <si>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</si>
  <si>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</si>
  <si>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</si>
  <si>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</si>
  <si>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</si>
  <si>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</si>
  <si>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</si>
  <si>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</si>
  <si>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</si>
  <si>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</si>
  <si>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</si>
  <si>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</si>
  <si>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</si>
  <si>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</si>
  <si>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</si>
  <si>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</si>
  <si>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</si>
  <si>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</si>
  <si>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</si>
  <si>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</si>
  <si>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</si>
  <si>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</si>
  <si>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</si>
  <si>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</si>
  <si>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</si>
  <si>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</si>
  <si>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</si>
  <si>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</si>
  <si>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</si>
  <si>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</si>
  <si>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</si>
  <si>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</si>
  <si>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</si>
  <si>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</si>
  <si>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</si>
  <si>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</si>
  <si>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</si>
  <si>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</si>
  <si>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</si>
  <si>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</si>
  <si>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</si>
  <si>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</si>
  <si>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</si>
  <si>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</si>
  <si>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</si>
  <si>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</si>
  <si>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</si>
  <si>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</si>
  <si>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</si>
  <si>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</si>
  <si>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</si>
  <si>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</si>
  <si>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</si>
  <si>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</si>
  <si>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</si>
  <si>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</si>
  <si>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</si>
  <si>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</si>
  <si>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</si>
  <si>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</si>
  <si>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</si>
  <si>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</si>
  <si>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</si>
  <si>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</si>
  <si>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</si>
  <si>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</si>
  <si>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</si>
  <si>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</si>
  <si>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</si>
  <si>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</si>
  <si>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</si>
  <si>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</si>
  <si>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</si>
  <si>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</si>
  <si>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</si>
  <si>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</si>
  <si>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</si>
  <si>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</si>
  <si>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</si>
  <si>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</si>
  <si>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</si>
  <si>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</si>
  <si>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</si>
  <si>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</si>
  <si>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</si>
  <si>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</si>
  <si>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</si>
  <si>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</si>
  <si>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</si>
  <si>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</si>
  <si>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</si>
  <si>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</si>
  <si>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</si>
  <si>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</si>
  <si>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</si>
  <si>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</si>
  <si>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</si>
  <si>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</si>
  <si>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</si>
  <si>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</si>
  <si>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</si>
  <si>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</si>
  <si>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</si>
  <si>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</si>
  <si>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</si>
  <si>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</si>
  <si>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</si>
  <si>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</si>
  <si>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</si>
  <si>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</si>
  <si>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</si>
  <si>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</si>
  <si>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</si>
  <si>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</si>
  <si>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</si>
  <si>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</si>
  <si>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</si>
  <si>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</si>
  <si>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</si>
  <si>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</si>
  <si>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</si>
  <si>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</si>
  <si>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</si>
  <si>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</si>
  <si>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</si>
  <si>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</si>
  <si>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</si>
  <si>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</si>
  <si>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</si>
  <si>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</si>
  <si>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</si>
  <si>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</si>
  <si>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</si>
  <si>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</si>
  <si>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</si>
  <si>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</si>
  <si>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</si>
  <si>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</si>
  <si>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</si>
  <si>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</si>
  <si>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</si>
  <si>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</si>
  <si>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</si>
  <si>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</si>
  <si>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</si>
  <si>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</si>
  <si>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</si>
  <si>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</si>
  <si>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</si>
  <si>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</si>
  <si>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</si>
  <si>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</si>
  <si>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</si>
  <si>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</si>
  <si>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</si>
  <si>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</si>
  <si>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</si>
  <si>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</si>
  <si>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</si>
  <si>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</si>
  <si>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</si>
  <si>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</si>
  <si>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</si>
  <si>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</si>
  <si>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</si>
  <si>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</si>
  <si>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</si>
  <si>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</si>
  <si>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</si>
  <si>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</si>
  <si>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</si>
  <si>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</si>
  <si>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</si>
  <si>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</si>
  <si>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</si>
  <si>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</si>
  <si>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</si>
  <si>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</si>
  <si>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</si>
  <si>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</si>
  <si>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</si>
  <si>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</si>
  <si>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</si>
  <si>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</si>
  <si>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</si>
  <si>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</si>
  <si>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</si>
  <si>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</si>
  <si>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</si>
  <si>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</si>
  <si>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</si>
  <si>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</si>
  <si>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</si>
  <si>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</si>
  <si>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</si>
  <si>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</si>
  <si>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</si>
  <si>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</si>
  <si>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</si>
  <si>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</si>
  <si>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</si>
  <si>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</si>
  <si>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</si>
  <si>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</si>
  <si>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</si>
  <si>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</si>
  <si>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</si>
  <si>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</si>
  <si>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</si>
  <si>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</si>
  <si>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</si>
  <si>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</si>
  <si>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</si>
  <si>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</si>
  <si>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</si>
  <si>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</si>
  <si>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</si>
  <si>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</si>
  <si>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</si>
  <si>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</si>
  <si>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</si>
  <si>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</si>
  <si>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</si>
  <si>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</si>
  <si>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</si>
  <si>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</si>
  <si>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</si>
  <si>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</si>
  <si>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</si>
  <si>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</si>
  <si>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</si>
  <si>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</si>
  <si>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</si>
  <si>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</si>
  <si>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</si>
  <si>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</si>
  <si>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</si>
  <si>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</si>
  <si>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</si>
  <si>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</si>
  <si>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</si>
  <si>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</si>
  <si>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</si>
  <si>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</si>
  <si>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</si>
  <si>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</si>
  <si>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</si>
  <si>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</si>
  <si>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</si>
  <si>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</si>
  <si>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</si>
  <si>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</si>
  <si>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</si>
  <si>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</si>
  <si>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</si>
  <si>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</si>
  <si>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</si>
  <si>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</si>
  <si>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</si>
  <si>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</si>
  <si>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</si>
  <si>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</si>
  <si>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</si>
  <si>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</si>
  <si>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</si>
  <si>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</si>
  <si>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</si>
  <si>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</si>
  <si>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</si>
  <si>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</si>
  <si>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</si>
  <si>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</si>
  <si>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</si>
  <si>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</si>
  <si>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</si>
  <si>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</si>
  <si>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</si>
  <si>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</si>
  <si>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</si>
  <si>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</si>
  <si>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</si>
  <si>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</si>
  <si>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</si>
  <si>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</si>
  <si>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</si>
  <si>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</si>
  <si>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</si>
  <si>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</si>
  <si>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</si>
  <si>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</si>
  <si>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</si>
  <si>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</si>
  <si>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</si>
  <si>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</si>
  <si>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</si>
  <si>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</si>
  <si>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</si>
  <si>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</si>
  <si>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</si>
  <si>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</si>
  <si>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</si>
  <si>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</si>
  <si>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</si>
  <si>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</si>
  <si>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</si>
  <si>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</si>
  <si>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</si>
  <si>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</si>
  <si>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</si>
  <si>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</si>
  <si>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</si>
  <si>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</si>
  <si>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</si>
  <si>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</si>
  <si>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</si>
  <si>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</si>
  <si>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</si>
  <si>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</si>
  <si>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</si>
  <si>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</si>
  <si>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</si>
  <si>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</si>
  <si>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</si>
  <si>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</si>
  <si>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</si>
  <si>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</si>
  <si>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</si>
  <si>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</si>
  <si>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</si>
  <si>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</si>
  <si>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</si>
  <si>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</si>
  <si>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</si>
  <si>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</si>
  <si>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</si>
  <si>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</si>
  <si>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</si>
  <si>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</si>
  <si>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</si>
  <si>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</si>
  <si>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</si>
  <si>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</si>
  <si>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</si>
  <si>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</si>
  <si>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</si>
  <si>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</si>
  <si>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</si>
  <si>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</si>
  <si>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</si>
  <si>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</si>
  <si>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</si>
  <si>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</si>
  <si>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</si>
  <si>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</si>
  <si>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</si>
  <si>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</si>
  <si>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</si>
  <si>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</si>
  <si>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</si>
  <si>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</si>
  <si>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</si>
  <si>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</si>
  <si>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</si>
  <si>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</si>
  <si>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</si>
  <si>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</si>
  <si>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</si>
  <si>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</si>
  <si>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</si>
  <si>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</si>
  <si>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</si>
  <si>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</si>
  <si>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</si>
  <si>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</si>
  <si>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</si>
  <si>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</si>
  <si>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</si>
  <si>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</si>
  <si>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</si>
  <si>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</si>
  <si>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</si>
  <si>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</si>
  <si>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</si>
  <si>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</si>
  <si>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</si>
  <si>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</si>
  <si>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</si>
  <si>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</si>
  <si>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</si>
  <si>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</si>
  <si>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</si>
  <si>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</si>
  <si>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</si>
  <si>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</si>
  <si>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</si>
  <si>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</si>
  <si>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</si>
  <si>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</si>
  <si>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</si>
  <si>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</si>
  <si>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</si>
  <si>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</si>
  <si>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</si>
  <si>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</si>
  <si>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</si>
  <si>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</si>
  <si>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</si>
  <si>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</si>
  <si>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</si>
  <si>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</si>
  <si>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</si>
  <si>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</si>
  <si>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</si>
  <si>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</si>
  <si>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</si>
  <si>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</si>
  <si>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</si>
  <si>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</si>
  <si>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</si>
  <si>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</si>
  <si>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</si>
  <si>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</si>
  <si>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</si>
  <si>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</si>
  <si>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</si>
  <si>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</si>
  <si>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</si>
  <si>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</si>
  <si>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</si>
  <si>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</si>
  <si>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</si>
  <si>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</si>
  <si>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</si>
  <si>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</si>
  <si>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</si>
  <si>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</si>
  <si>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</si>
  <si>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</si>
  <si>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</si>
  <si>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</si>
  <si>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</si>
  <si>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</si>
  <si>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</si>
  <si>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</si>
  <si>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</si>
  <si>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</si>
  <si>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</si>
  <si>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</si>
  <si>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</si>
  <si>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</si>
  <si>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</si>
  <si>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</si>
  <si>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</si>
  <si>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</si>
  <si>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</si>
  <si>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</si>
  <si>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</si>
  <si>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</si>
  <si>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</si>
  <si>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</si>
  <si>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</si>
  <si>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</si>
  <si>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</si>
  <si>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</si>
  <si>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</si>
  <si>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</si>
  <si>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</si>
  <si>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</si>
  <si>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</si>
  <si>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</si>
  <si>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</si>
  <si>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</si>
  <si>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</si>
  <si>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</si>
  <si>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</si>
  <si>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</si>
  <si>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</si>
  <si>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</si>
  <si>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</si>
  <si>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</si>
  <si>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</si>
  <si>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</si>
  <si>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</si>
  <si>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</si>
  <si>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</si>
  <si>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</si>
  <si>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</si>
  <si>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</si>
  <si>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</si>
  <si>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</si>
  <si>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</si>
  <si>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</si>
  <si>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</si>
  <si>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</si>
  <si>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</si>
  <si>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</si>
  <si>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</si>
  <si>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</si>
  <si>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</si>
  <si>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</si>
  <si>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</si>
  <si>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</si>
  <si>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</si>
  <si>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</si>
  <si>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</si>
  <si>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</si>
  <si>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</si>
  <si>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</si>
  <si>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</si>
  <si>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</si>
  <si>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</si>
  <si>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</si>
  <si>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</si>
  <si>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</si>
  <si>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</si>
  <si>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</si>
  <si>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</si>
  <si>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</si>
  <si>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</si>
  <si>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</si>
  <si>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</si>
  <si>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</si>
  <si>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</si>
  <si>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</si>
  <si>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</si>
  <si>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</si>
  <si>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</si>
  <si>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</si>
  <si>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</si>
  <si>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</si>
  <si>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</si>
  <si>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</si>
  <si>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</si>
  <si>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</si>
  <si>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</si>
  <si>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</si>
  <si>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</si>
  <si>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</si>
  <si>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</si>
  <si>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</si>
  <si>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</si>
  <si>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</si>
  <si>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</si>
  <si>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</si>
  <si>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</si>
  <si>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</si>
  <si>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</si>
  <si>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</si>
  <si>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</si>
  <si>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</si>
  <si>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</si>
  <si>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</si>
  <si>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</si>
  <si>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</si>
  <si>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</si>
  <si>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</si>
  <si>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</si>
  <si>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</si>
  <si>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</si>
  <si>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</si>
  <si>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</si>
  <si>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</si>
  <si>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</si>
  <si>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</si>
  <si>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</si>
  <si>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</si>
  <si>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</si>
  <si>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</si>
  <si>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</si>
  <si>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</si>
  <si>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</si>
  <si>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</si>
  <si>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</si>
  <si>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</si>
  <si>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</si>
  <si>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</si>
  <si>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</si>
  <si>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</si>
  <si>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</si>
  <si>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</si>
  <si>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</si>
  <si>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</si>
  <si>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</si>
  <si>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</si>
  <si>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</si>
  <si>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</si>
  <si>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</si>
  <si>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</si>
  <si>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</si>
  <si>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</si>
  <si>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</si>
  <si>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</si>
  <si>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</si>
  <si>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</si>
  <si>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</si>
  <si>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</si>
  <si>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</si>
  <si>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</si>
  <si>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</si>
  <si>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</si>
  <si>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</si>
  <si>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</si>
  <si>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</si>
  <si>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</si>
  <si>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</si>
  <si>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</si>
  <si>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</si>
  <si>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</si>
  <si>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</si>
  <si>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</si>
  <si>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</si>
  <si>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</si>
  <si>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</si>
  <si>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</si>
  <si>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</si>
  <si>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</si>
  <si>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</si>
  <si>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</si>
  <si>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</si>
  <si>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</si>
  <si>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</si>
  <si>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</si>
  <si>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</si>
  <si>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</si>
  <si>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</si>
  <si>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</si>
  <si>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</si>
  <si>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</si>
  <si>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</si>
  <si>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</si>
  <si>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</si>
  <si>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</si>
  <si>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</si>
  <si>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</si>
  <si>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</si>
  <si>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</si>
  <si>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</si>
  <si>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</si>
  <si>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</si>
  <si>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</si>
  <si>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</si>
  <si>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</si>
  <si>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</si>
  <si>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</si>
  <si>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</si>
  <si>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</si>
  <si>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</si>
  <si>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</si>
  <si>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</si>
  <si>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</si>
  <si>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</si>
  <si>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</si>
  <si>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</si>
  <si>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</si>
  <si>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</si>
  <si>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</si>
  <si>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</si>
  <si>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</si>
  <si>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</si>
  <si>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</si>
  <si>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</si>
  <si>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</si>
  <si>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</si>
  <si>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</si>
  <si>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</si>
  <si>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</si>
  <si>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</si>
  <si>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</si>
  <si>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</si>
  <si>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</si>
  <si>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</si>
  <si>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</si>
  <si>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</si>
  <si>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</si>
  <si>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</si>
  <si>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</si>
  <si>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</si>
  <si>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</si>
  <si>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</si>
  <si>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</si>
  <si>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</si>
  <si>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</si>
  <si>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</si>
  <si>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</si>
  <si>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</si>
  <si>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</si>
  <si>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</si>
  <si>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</si>
  <si>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</si>
  <si>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</si>
  <si>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</si>
  <si>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</si>
  <si>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</si>
  <si>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</si>
  <si>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</si>
  <si>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</si>
  <si>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</si>
  <si>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</si>
  <si>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</si>
  <si>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</si>
  <si>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</si>
  <si>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</si>
  <si>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</si>
  <si>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</si>
  <si>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</si>
  <si>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</si>
  <si>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</si>
  <si>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</si>
  <si>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</si>
  <si>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</si>
  <si>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</si>
  <si>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</si>
  <si>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</si>
  <si>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</si>
  <si>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</si>
  <si>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</si>
  <si>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</si>
  <si>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</si>
  <si>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</si>
  <si>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</si>
  <si>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</si>
  <si>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</si>
  <si>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</si>
  <si>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</si>
  <si>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</si>
  <si>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</si>
  <si>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</si>
  <si>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</si>
  <si>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</si>
  <si>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</si>
  <si>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</si>
  <si>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</si>
  <si>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</si>
  <si>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</si>
  <si>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</si>
  <si>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</si>
  <si>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</si>
  <si>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</si>
  <si>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</si>
  <si>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</si>
  <si>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</si>
  <si>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</si>
  <si>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</si>
  <si>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</si>
  <si>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</si>
  <si>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</si>
  <si>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</si>
  <si>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</si>
  <si>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</si>
  <si>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</si>
  <si>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</si>
  <si>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</si>
  <si>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</si>
  <si>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</si>
  <si>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</si>
  <si>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</si>
  <si>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</si>
  <si>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</si>
  <si>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</si>
  <si>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</si>
  <si>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</si>
  <si>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</si>
  <si>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</si>
  <si>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</si>
  <si>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</si>
  <si>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</si>
  <si>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</si>
  <si>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</si>
  <si>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</si>
  <si>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</si>
  <si>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</si>
  <si>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</si>
  <si>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</si>
  <si>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</si>
  <si>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</si>
  <si>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</si>
  <si>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</si>
  <si>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</si>
  <si>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</si>
  <si>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</si>
  <si>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</si>
  <si>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</si>
  <si>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</si>
  <si>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</si>
  <si>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</si>
  <si>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</si>
  <si>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</si>
  <si>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</si>
  <si>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</si>
  <si>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</si>
  <si>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</si>
  <si>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</si>
  <si>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</si>
  <si>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</si>
  <si>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</si>
  <si>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</si>
  <si>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</si>
  <si>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</si>
  <si>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</si>
  <si>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</si>
  <si>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</si>
  <si>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</si>
  <si>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</si>
  <si>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</si>
  <si>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</si>
  <si>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</si>
  <si>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</si>
  <si>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</si>
  <si>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</si>
  <si>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</si>
  <si>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</si>
  <si>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</si>
  <si>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</si>
  <si>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</si>
  <si>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</si>
  <si>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</si>
  <si>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</si>
  <si>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</si>
  <si>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</si>
  <si>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</si>
  <si>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</si>
  <si>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</si>
  <si>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</si>
  <si>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</si>
  <si>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</si>
  <si>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</si>
  <si>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</si>
  <si>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</si>
  <si>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</si>
  <si>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</si>
  <si>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</si>
  <si>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</si>
  <si>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</si>
  <si>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</si>
  <si>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</si>
  <si>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</si>
  <si>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</si>
  <si>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</si>
  <si>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</si>
  <si>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</si>
  <si>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</si>
  <si>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</si>
  <si>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</si>
  <si>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</si>
  <si>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</si>
  <si>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</si>
  <si>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</si>
  <si>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</si>
  <si>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</si>
  <si>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</si>
  <si>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</si>
  <si>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</si>
  <si>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</si>
  <si>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</si>
  <si>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</si>
  <si>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</si>
  <si>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</si>
  <si>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</si>
  <si>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</si>
  <si>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</si>
  <si>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</si>
  <si>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</si>
  <si>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</si>
  <si>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</si>
  <si>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</si>
  <si>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</si>
  <si>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</si>
  <si>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</si>
  <si>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</si>
  <si>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</si>
  <si>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</si>
  <si>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</si>
  <si>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</si>
  <si>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</si>
  <si>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</si>
  <si>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</si>
  <si>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</si>
  <si>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</si>
  <si>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</si>
  <si>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</si>
  <si>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</si>
  <si>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</si>
  <si>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</si>
  <si>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</si>
  <si>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</si>
  <si>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</si>
  <si>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</si>
  <si>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</si>
  <si>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</si>
  <si>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</si>
  <si>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</si>
  <si>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</si>
  <si>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</si>
  <si>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</si>
  <si>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</si>
  <si>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</si>
  <si>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</si>
  <si>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</si>
  <si>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</si>
  <si>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</si>
  <si>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</si>
  <si>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</si>
  <si>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</si>
  <si>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</si>
  <si>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</si>
  <si>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</si>
  <si>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</si>
  <si>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</si>
  <si>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</si>
  <si>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</si>
  <si>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</si>
  <si>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</si>
  <si>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</si>
  <si>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</si>
  <si>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</si>
  <si>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</si>
  <si>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</si>
  <si>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</si>
  <si>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</si>
  <si>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</si>
  <si>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</si>
  <si>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</si>
  <si>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</si>
  <si>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</si>
  <si>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</si>
  <si>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</si>
  <si>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</si>
  <si>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</si>
  <si>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</si>
  <si>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三重県</t>
    <rPh sb="0" eb="3">
      <t>ミエケン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</si>
</sst>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5884" y="692781"/>
          <a:ext cx="4206413" cy="103124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35125"/>
          <a:ext cx="8742913"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416435"/>
              <a:ext cx="179732"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633978"/>
              <a:ext cx="179732"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416435"/>
              <a:ext cx="179732"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97</xdr:row>
          <xdr:rowOff>336550</xdr:rowOff>
        </xdr:from>
        <xdr:to>
          <xdr:col>2</xdr:col>
          <xdr:colOff>25400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747435"/>
              <a:ext cx="179732" cy="3141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331609"/>
              <a:ext cx="179732"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106283"/>
              <a:ext cx="16316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252" y="21650739"/>
              <a:ext cx="163168"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252" y="21650739"/>
              <a:ext cx="163168"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82550</xdr:colOff>
          <xdr:row>57</xdr:row>
          <xdr:rowOff>228600</xdr:rowOff>
        </xdr:from>
        <xdr:to>
          <xdr:col>2</xdr:col>
          <xdr:colOff>146050</xdr:colOff>
          <xdr:row>61</xdr:row>
          <xdr:rowOff>25400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196850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25400</xdr:rowOff>
        </xdr:from>
        <xdr:to>
          <xdr:col>4</xdr:col>
          <xdr:colOff>0</xdr:colOff>
          <xdr:row>69</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71</xdr:row>
          <xdr:rowOff>292100</xdr:rowOff>
        </xdr:from>
        <xdr:to>
          <xdr:col>8</xdr:col>
          <xdr:colOff>63500</xdr:colOff>
          <xdr:row>72</xdr:row>
          <xdr:rowOff>177800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74</xdr:row>
          <xdr:rowOff>0</xdr:rowOff>
        </xdr:from>
        <xdr:to>
          <xdr:col>8</xdr:col>
          <xdr:colOff>63500</xdr:colOff>
          <xdr:row>74</xdr:row>
          <xdr:rowOff>254000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25400</xdr:rowOff>
        </xdr:from>
        <xdr:to>
          <xdr:col>2</xdr:col>
          <xdr:colOff>76200</xdr:colOff>
          <xdr:row>80</xdr:row>
          <xdr:rowOff>25400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81</xdr:row>
          <xdr:rowOff>31750</xdr:rowOff>
        </xdr:from>
        <xdr:to>
          <xdr:col>2</xdr:col>
          <xdr:colOff>63500</xdr:colOff>
          <xdr:row>81</xdr:row>
          <xdr:rowOff>222250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63500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84</xdr:row>
          <xdr:rowOff>139700</xdr:rowOff>
        </xdr:from>
        <xdr:to>
          <xdr:col>7</xdr:col>
          <xdr:colOff>76200</xdr:colOff>
          <xdr:row>84</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85</xdr:row>
          <xdr:rowOff>120650</xdr:rowOff>
        </xdr:from>
        <xdr:to>
          <xdr:col>7</xdr:col>
          <xdr:colOff>63500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94</xdr:row>
          <xdr:rowOff>152400</xdr:rowOff>
        </xdr:from>
        <xdr:to>
          <xdr:col>3</xdr:col>
          <xdr:colOff>25400</xdr:colOff>
          <xdr:row>96</xdr:row>
          <xdr:rowOff>25400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0</xdr:rowOff>
        </xdr:from>
        <xdr:to>
          <xdr:col>2</xdr:col>
          <xdr:colOff>177800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190500</xdr:rowOff>
        </xdr:from>
        <xdr:to>
          <xdr:col>3</xdr:col>
          <xdr:colOff>69850</xdr:colOff>
          <xdr:row>98</xdr:row>
          <xdr:rowOff>25400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57354" y="269433"/>
          <a:ext cx="6927795" cy="2853981"/>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774820"/>
              <a:ext cx="172747" cy="35173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5035435"/>
              <a:ext cx="172747" cy="2567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158750</xdr:colOff>
          <xdr:row>110</xdr:row>
          <xdr:rowOff>228600</xdr:rowOff>
        </xdr:from>
        <xdr:to>
          <xdr:col>5</xdr:col>
          <xdr:colOff>177800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112</xdr:row>
          <xdr:rowOff>25400</xdr:rowOff>
        </xdr:from>
        <xdr:to>
          <xdr:col>5</xdr:col>
          <xdr:colOff>158750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0</xdr:rowOff>
        </xdr:from>
        <xdr:to>
          <xdr:col>5</xdr:col>
          <xdr:colOff>177800</xdr:colOff>
          <xdr:row>113</xdr:row>
          <xdr:rowOff>222250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222250</xdr:rowOff>
        </xdr:from>
        <xdr:to>
          <xdr:col>5</xdr:col>
          <xdr:colOff>177800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184150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115</xdr:row>
          <xdr:rowOff>6350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118</xdr:row>
          <xdr:rowOff>228600</xdr:rowOff>
        </xdr:from>
        <xdr:to>
          <xdr:col>5</xdr:col>
          <xdr:colOff>177800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120</xdr:row>
          <xdr:rowOff>6350</xdr:rowOff>
        </xdr:from>
        <xdr:to>
          <xdr:col>5</xdr:col>
          <xdr:colOff>184150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0</xdr:rowOff>
        </xdr:from>
        <xdr:to>
          <xdr:col>6</xdr:col>
          <xdr:colOff>6350</xdr:colOff>
          <xdr:row>121</xdr:row>
          <xdr:rowOff>254000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222250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126</xdr:row>
          <xdr:rowOff>254000</xdr:rowOff>
        </xdr:from>
        <xdr:to>
          <xdr:col>5</xdr:col>
          <xdr:colOff>177800</xdr:colOff>
          <xdr:row>128</xdr:row>
          <xdr:rowOff>25400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127</xdr:row>
          <xdr:rowOff>228600</xdr:rowOff>
        </xdr:from>
        <xdr:to>
          <xdr:col>6</xdr:col>
          <xdr:colOff>6350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128</xdr:row>
          <xdr:rowOff>228600</xdr:rowOff>
        </xdr:from>
        <xdr:to>
          <xdr:col>6</xdr:col>
          <xdr:colOff>0</xdr:colOff>
          <xdr:row>130</xdr:row>
          <xdr:rowOff>6350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184150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136</xdr:row>
          <xdr:rowOff>0</xdr:rowOff>
        </xdr:from>
        <xdr:to>
          <xdr:col>5</xdr:col>
          <xdr:colOff>184150</xdr:colOff>
          <xdr:row>137</xdr:row>
          <xdr:rowOff>6350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134</xdr:row>
          <xdr:rowOff>6350</xdr:rowOff>
        </xdr:from>
        <xdr:to>
          <xdr:col>5</xdr:col>
          <xdr:colOff>184150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101</xdr:row>
          <xdr:rowOff>63500</xdr:rowOff>
        </xdr:from>
        <xdr:to>
          <xdr:col>36</xdr:col>
          <xdr:colOff>196850</xdr:colOff>
          <xdr:row>101</xdr:row>
          <xdr:rowOff>292100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98</xdr:row>
          <xdr:rowOff>6350</xdr:rowOff>
        </xdr:from>
        <xdr:to>
          <xdr:col>3</xdr:col>
          <xdr:colOff>63500</xdr:colOff>
          <xdr:row>98</xdr:row>
          <xdr:rowOff>406400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122</xdr:row>
          <xdr:rowOff>292100</xdr:rowOff>
        </xdr:from>
        <xdr:to>
          <xdr:col>5</xdr:col>
          <xdr:colOff>177800</xdr:colOff>
          <xdr:row>123</xdr:row>
          <xdr:rowOff>222250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273050</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064990" y="173671"/>
          <a:ext cx="861214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election activeCell="M22" sqref="M22:X22"/>
    </sheetView>
  </sheetViews>
  <sheetFormatPr defaultColWidth="9" defaultRowHeight="20.149999999999999" customHeight="1"/>
  <cols>
    <col min="1" max="1" width="4.6328125" style="109" customWidth="1"/>
    <col min="2" max="2" width="11" style="109" customWidth="1"/>
    <col min="3" max="12" width="2.6328125" style="153" customWidth="1"/>
    <col min="13" max="17" width="2.81640625" style="153" customWidth="1"/>
    <col min="18" max="22" width="2.6328125" style="153" customWidth="1"/>
    <col min="23" max="23" width="14.08984375" style="153" customWidth="1"/>
    <col min="24" max="24" width="25" style="153" customWidth="1"/>
    <col min="25" max="25" width="30.81640625" style="153" customWidth="1"/>
    <col min="26" max="26" width="8.6328125" style="109" customWidth="1"/>
    <col min="27" max="27" width="9.08984375" style="109" customWidth="1"/>
    <col min="28" max="28" width="7.6328125" style="109" customWidth="1"/>
    <col min="29" max="29" width="9" style="109" hidden="1" customWidth="1"/>
    <col min="30" max="16384" width="9" style="109"/>
  </cols>
  <sheetData>
    <row r="1" spans="1:29" ht="20.149999999999999"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49999999999999"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49999999999999"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49999999999999"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49999999999999"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49999999999999"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49999999999999"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49999999999999"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2"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49999999999999"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49999999999999" customHeight="1" thickBot="1">
      <c r="A18" s="237"/>
      <c r="B18" s="394" t="s">
        <v>4</v>
      </c>
      <c r="C18" s="539" t="s">
        <v>2143</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49999999999999"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49999999999999"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49999999999999" customHeight="1">
      <c r="A22" s="237"/>
      <c r="B22" s="395" t="s">
        <v>7</v>
      </c>
      <c r="C22" s="537" t="s">
        <v>8</v>
      </c>
      <c r="D22" s="537"/>
      <c r="E22" s="537"/>
      <c r="F22" s="537"/>
      <c r="G22" s="537"/>
      <c r="H22" s="537"/>
      <c r="I22" s="537"/>
      <c r="J22" s="537"/>
      <c r="K22" s="537"/>
      <c r="L22" s="538"/>
      <c r="M22" s="542"/>
      <c r="N22" s="543"/>
      <c r="O22" s="543"/>
      <c r="P22" s="543"/>
      <c r="Q22" s="543"/>
      <c r="R22" s="543"/>
      <c r="S22" s="543"/>
      <c r="T22" s="543"/>
      <c r="U22" s="543"/>
      <c r="V22" s="543"/>
      <c r="W22" s="544"/>
      <c r="X22" s="545"/>
      <c r="Y22" s="237"/>
      <c r="Z22" s="237"/>
      <c r="AA22" s="237"/>
    </row>
    <row r="23" spans="1:29" ht="20.149999999999999" customHeight="1" thickBot="1">
      <c r="A23" s="237"/>
      <c r="B23" s="396"/>
      <c r="C23" s="537" t="s">
        <v>9</v>
      </c>
      <c r="D23" s="537"/>
      <c r="E23" s="537"/>
      <c r="F23" s="537"/>
      <c r="G23" s="537"/>
      <c r="H23" s="537"/>
      <c r="I23" s="537"/>
      <c r="J23" s="537"/>
      <c r="K23" s="537"/>
      <c r="L23" s="538"/>
      <c r="M23" s="533"/>
      <c r="N23" s="534"/>
      <c r="O23" s="534"/>
      <c r="P23" s="534"/>
      <c r="Q23" s="534"/>
      <c r="R23" s="534"/>
      <c r="S23" s="534"/>
      <c r="T23" s="534"/>
      <c r="U23" s="566"/>
      <c r="V23" s="566"/>
      <c r="W23" s="567"/>
      <c r="X23" s="568"/>
      <c r="Y23" s="237"/>
      <c r="Z23" s="237"/>
      <c r="AA23" s="237"/>
      <c r="AC23" s="109" t="s">
        <v>10</v>
      </c>
    </row>
    <row r="24" spans="1:29" ht="20.149999999999999" customHeight="1" thickBot="1">
      <c r="A24" s="237"/>
      <c r="B24" s="395" t="s">
        <v>11</v>
      </c>
      <c r="C24" s="537" t="s">
        <v>12</v>
      </c>
      <c r="D24" s="537"/>
      <c r="E24" s="537"/>
      <c r="F24" s="537"/>
      <c r="G24" s="537"/>
      <c r="H24" s="537"/>
      <c r="I24" s="537"/>
      <c r="J24" s="537"/>
      <c r="K24" s="537"/>
      <c r="L24" s="538"/>
      <c r="M24" s="1"/>
      <c r="N24" s="422"/>
      <c r="O24" s="2"/>
      <c r="P24" s="397" t="s">
        <v>13</v>
      </c>
      <c r="Q24" s="2"/>
      <c r="R24" s="2"/>
      <c r="S24" s="2"/>
      <c r="T24" s="3"/>
      <c r="U24" s="398"/>
      <c r="V24" s="399"/>
      <c r="W24" s="399"/>
      <c r="X24" s="399"/>
      <c r="Y24" s="237"/>
      <c r="Z24" s="237"/>
      <c r="AA24" s="237"/>
      <c r="AC24" s="109" t="str">
        <f>CONCATENATE(M24,N24,O24,P24,Q24,R24,S24,T24)</f>
        <v>－</v>
      </c>
    </row>
    <row r="25" spans="1:29" ht="20.149999999999999" customHeight="1">
      <c r="A25" s="237"/>
      <c r="B25" s="400"/>
      <c r="C25" s="537" t="s">
        <v>14</v>
      </c>
      <c r="D25" s="537"/>
      <c r="E25" s="537"/>
      <c r="F25" s="537"/>
      <c r="G25" s="537"/>
      <c r="H25" s="537"/>
      <c r="I25" s="537"/>
      <c r="J25" s="537"/>
      <c r="K25" s="537"/>
      <c r="L25" s="538"/>
      <c r="M25" s="533"/>
      <c r="N25" s="534"/>
      <c r="O25" s="534"/>
      <c r="P25" s="534"/>
      <c r="Q25" s="534"/>
      <c r="R25" s="534"/>
      <c r="S25" s="534"/>
      <c r="T25" s="534"/>
      <c r="U25" s="563"/>
      <c r="V25" s="563"/>
      <c r="W25" s="564"/>
      <c r="X25" s="565"/>
      <c r="Y25" s="237"/>
      <c r="Z25" s="237"/>
      <c r="AA25" s="237"/>
    </row>
    <row r="26" spans="1:29" ht="20.149999999999999"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49999999999999" customHeight="1">
      <c r="A27" s="237"/>
      <c r="B27" s="395" t="s">
        <v>16</v>
      </c>
      <c r="C27" s="537" t="s">
        <v>17</v>
      </c>
      <c r="D27" s="537"/>
      <c r="E27" s="537"/>
      <c r="F27" s="537"/>
      <c r="G27" s="537"/>
      <c r="H27" s="537"/>
      <c r="I27" s="537"/>
      <c r="J27" s="537"/>
      <c r="K27" s="537"/>
      <c r="L27" s="538"/>
      <c r="M27" s="533"/>
      <c r="N27" s="534"/>
      <c r="O27" s="534"/>
      <c r="P27" s="534"/>
      <c r="Q27" s="534"/>
      <c r="R27" s="534"/>
      <c r="S27" s="534"/>
      <c r="T27" s="534"/>
      <c r="U27" s="534"/>
      <c r="V27" s="534"/>
      <c r="W27" s="535"/>
      <c r="X27" s="536"/>
      <c r="Y27" s="237"/>
      <c r="Z27" s="237"/>
      <c r="AA27" s="237"/>
    </row>
    <row r="28" spans="1:29" ht="20.149999999999999" customHeight="1">
      <c r="A28" s="237"/>
      <c r="B28" s="396"/>
      <c r="C28" s="537" t="s">
        <v>18</v>
      </c>
      <c r="D28" s="537"/>
      <c r="E28" s="537"/>
      <c r="F28" s="537"/>
      <c r="G28" s="537"/>
      <c r="H28" s="537"/>
      <c r="I28" s="537"/>
      <c r="J28" s="537"/>
      <c r="K28" s="537"/>
      <c r="L28" s="538"/>
      <c r="M28" s="557"/>
      <c r="N28" s="558"/>
      <c r="O28" s="558"/>
      <c r="P28" s="558"/>
      <c r="Q28" s="558"/>
      <c r="R28" s="558"/>
      <c r="S28" s="558"/>
      <c r="T28" s="558"/>
      <c r="U28" s="558"/>
      <c r="V28" s="558"/>
      <c r="W28" s="558"/>
      <c r="X28" s="559"/>
      <c r="Y28" s="237"/>
      <c r="Z28" s="237"/>
      <c r="AA28" s="237"/>
    </row>
    <row r="29" spans="1:29" ht="20.149999999999999" customHeight="1">
      <c r="A29" s="237"/>
      <c r="B29" s="560" t="s">
        <v>19</v>
      </c>
      <c r="C29" s="537" t="s">
        <v>8</v>
      </c>
      <c r="D29" s="537"/>
      <c r="E29" s="537"/>
      <c r="F29" s="537"/>
      <c r="G29" s="537"/>
      <c r="H29" s="537"/>
      <c r="I29" s="537"/>
      <c r="J29" s="537"/>
      <c r="K29" s="537"/>
      <c r="L29" s="538"/>
      <c r="M29" s="533"/>
      <c r="N29" s="534"/>
      <c r="O29" s="534"/>
      <c r="P29" s="534"/>
      <c r="Q29" s="534"/>
      <c r="R29" s="534"/>
      <c r="S29" s="534"/>
      <c r="T29" s="534"/>
      <c r="U29" s="534"/>
      <c r="V29" s="534"/>
      <c r="W29" s="535"/>
      <c r="X29" s="536"/>
      <c r="Y29" s="237"/>
      <c r="Z29" s="237"/>
      <c r="AA29" s="237"/>
    </row>
    <row r="30" spans="1:29" ht="20.149999999999999" customHeight="1">
      <c r="A30" s="237"/>
      <c r="B30" s="561"/>
      <c r="C30" s="562" t="s">
        <v>18</v>
      </c>
      <c r="D30" s="562"/>
      <c r="E30" s="562"/>
      <c r="F30" s="562"/>
      <c r="G30" s="562"/>
      <c r="H30" s="562"/>
      <c r="I30" s="562"/>
      <c r="J30" s="562"/>
      <c r="K30" s="562"/>
      <c r="L30" s="562"/>
      <c r="M30" s="533"/>
      <c r="N30" s="534"/>
      <c r="O30" s="534"/>
      <c r="P30" s="534"/>
      <c r="Q30" s="534"/>
      <c r="R30" s="534"/>
      <c r="S30" s="534"/>
      <c r="T30" s="534"/>
      <c r="U30" s="534"/>
      <c r="V30" s="534"/>
      <c r="W30" s="535"/>
      <c r="X30" s="536"/>
      <c r="Y30" s="237"/>
      <c r="Z30" s="237"/>
      <c r="AA30" s="237"/>
    </row>
    <row r="31" spans="1:29" ht="20.149999999999999" customHeight="1">
      <c r="A31" s="237"/>
      <c r="B31" s="395" t="s">
        <v>20</v>
      </c>
      <c r="C31" s="537" t="s">
        <v>21</v>
      </c>
      <c r="D31" s="537"/>
      <c r="E31" s="537"/>
      <c r="F31" s="537"/>
      <c r="G31" s="537"/>
      <c r="H31" s="537"/>
      <c r="I31" s="537"/>
      <c r="J31" s="537"/>
      <c r="K31" s="537"/>
      <c r="L31" s="538"/>
      <c r="M31" s="549"/>
      <c r="N31" s="550"/>
      <c r="O31" s="550"/>
      <c r="P31" s="550"/>
      <c r="Q31" s="550"/>
      <c r="R31" s="550"/>
      <c r="S31" s="550"/>
      <c r="T31" s="550"/>
      <c r="U31" s="550"/>
      <c r="V31" s="550"/>
      <c r="W31" s="551"/>
      <c r="X31" s="552"/>
      <c r="Y31" s="237"/>
      <c r="Z31" s="237"/>
      <c r="AA31" s="237"/>
    </row>
    <row r="32" spans="1:29" ht="20.149999999999999" customHeight="1" thickBot="1">
      <c r="A32" s="237"/>
      <c r="B32" s="401"/>
      <c r="C32" s="537" t="s">
        <v>22</v>
      </c>
      <c r="D32" s="537"/>
      <c r="E32" s="537"/>
      <c r="F32" s="537"/>
      <c r="G32" s="537"/>
      <c r="H32" s="537"/>
      <c r="I32" s="537"/>
      <c r="J32" s="537"/>
      <c r="K32" s="537"/>
      <c r="L32" s="538"/>
      <c r="M32" s="553"/>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49999999999999"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 customHeight="1">
      <c r="A39" s="237"/>
      <c r="B39" s="406">
        <v>1</v>
      </c>
      <c r="C39" s="588"/>
      <c r="D39" s="589"/>
      <c r="E39" s="589"/>
      <c r="F39" s="589"/>
      <c r="G39" s="589"/>
      <c r="H39" s="589"/>
      <c r="I39" s="589"/>
      <c r="J39" s="589"/>
      <c r="K39" s="589"/>
      <c r="L39" s="590"/>
      <c r="M39" s="582"/>
      <c r="N39" s="583"/>
      <c r="O39" s="583"/>
      <c r="P39" s="583"/>
      <c r="Q39" s="584"/>
      <c r="R39" s="577"/>
      <c r="S39" s="577"/>
      <c r="T39" s="577"/>
      <c r="U39" s="577"/>
      <c r="V39" s="577"/>
      <c r="W39" s="414"/>
      <c r="X39" s="414"/>
      <c r="Y39" s="35"/>
      <c r="Z39" s="407" t="str">
        <f>IFERROR(VLOOKUP(Y39, 【参考】数式用!$A$2:$B$50, 2, FALSE), "")</f>
        <v/>
      </c>
      <c r="AA39" s="408"/>
    </row>
    <row r="40" spans="1:27" ht="33.9" customHeight="1">
      <c r="A40" s="237"/>
      <c r="B40" s="409">
        <f>B39+1</f>
        <v>2</v>
      </c>
      <c r="C40" s="571"/>
      <c r="D40" s="572"/>
      <c r="E40" s="572"/>
      <c r="F40" s="572"/>
      <c r="G40" s="572"/>
      <c r="H40" s="572"/>
      <c r="I40" s="572"/>
      <c r="J40" s="572"/>
      <c r="K40" s="572"/>
      <c r="L40" s="573"/>
      <c r="M40" s="578"/>
      <c r="N40" s="579"/>
      <c r="O40" s="579"/>
      <c r="P40" s="579"/>
      <c r="Q40" s="580"/>
      <c r="R40" s="577"/>
      <c r="S40" s="577"/>
      <c r="T40" s="577"/>
      <c r="U40" s="577"/>
      <c r="V40" s="577"/>
      <c r="W40" s="414"/>
      <c r="X40" s="4"/>
      <c r="Y40" s="5"/>
      <c r="Z40" s="407" t="str">
        <f>IFERROR(VLOOKUP(Y40, 【参考】数式用!$A$2:$B$50, 2, FALSE), "")</f>
        <v/>
      </c>
      <c r="AA40" s="408"/>
    </row>
    <row r="41" spans="1:27" ht="33.9" customHeight="1">
      <c r="A41" s="237"/>
      <c r="B41" s="409">
        <f t="shared" ref="B41:B104" si="0">B40+1</f>
        <v>3</v>
      </c>
      <c r="C41" s="571"/>
      <c r="D41" s="572"/>
      <c r="E41" s="572"/>
      <c r="F41" s="572"/>
      <c r="G41" s="572"/>
      <c r="H41" s="572"/>
      <c r="I41" s="572"/>
      <c r="J41" s="572"/>
      <c r="K41" s="572"/>
      <c r="L41" s="573"/>
      <c r="M41" s="578"/>
      <c r="N41" s="579"/>
      <c r="O41" s="579"/>
      <c r="P41" s="579"/>
      <c r="Q41" s="580"/>
      <c r="R41" s="577"/>
      <c r="S41" s="577"/>
      <c r="T41" s="577"/>
      <c r="U41" s="577"/>
      <c r="V41" s="577"/>
      <c r="W41" s="414"/>
      <c r="X41" s="4"/>
      <c r="Y41" s="5"/>
      <c r="Z41" s="407" t="str">
        <f>IFERROR(VLOOKUP(Y41, 【参考】数式用!$A$2:$B$50, 2, FALSE), "")</f>
        <v/>
      </c>
      <c r="AA41" s="408"/>
    </row>
    <row r="42" spans="1:27" ht="33.9" customHeight="1">
      <c r="A42" s="237"/>
      <c r="B42" s="409">
        <f t="shared" si="0"/>
        <v>4</v>
      </c>
      <c r="C42" s="571"/>
      <c r="D42" s="572"/>
      <c r="E42" s="572"/>
      <c r="F42" s="572"/>
      <c r="G42" s="572"/>
      <c r="H42" s="572"/>
      <c r="I42" s="572"/>
      <c r="J42" s="572"/>
      <c r="K42" s="572"/>
      <c r="L42" s="573"/>
      <c r="M42" s="578"/>
      <c r="N42" s="579"/>
      <c r="O42" s="579"/>
      <c r="P42" s="579"/>
      <c r="Q42" s="580"/>
      <c r="R42" s="577"/>
      <c r="S42" s="577"/>
      <c r="T42" s="577"/>
      <c r="U42" s="577"/>
      <c r="V42" s="577"/>
      <c r="W42" s="414"/>
      <c r="X42" s="4"/>
      <c r="Y42" s="5"/>
      <c r="Z42" s="407" t="str">
        <f>IFERROR(VLOOKUP(Y42, 【参考】数式用!$A$2:$B$50, 2, FALSE), "")</f>
        <v/>
      </c>
      <c r="AA42" s="408"/>
    </row>
    <row r="43" spans="1:27" ht="33.9" customHeight="1">
      <c r="A43" s="237"/>
      <c r="B43" s="409">
        <f t="shared" si="0"/>
        <v>5</v>
      </c>
      <c r="C43" s="571"/>
      <c r="D43" s="572"/>
      <c r="E43" s="572"/>
      <c r="F43" s="572"/>
      <c r="G43" s="572"/>
      <c r="H43" s="572"/>
      <c r="I43" s="572"/>
      <c r="J43" s="572"/>
      <c r="K43" s="572"/>
      <c r="L43" s="573"/>
      <c r="M43" s="578"/>
      <c r="N43" s="579"/>
      <c r="O43" s="579"/>
      <c r="P43" s="579"/>
      <c r="Q43" s="580"/>
      <c r="R43" s="577"/>
      <c r="S43" s="577"/>
      <c r="T43" s="577"/>
      <c r="U43" s="577"/>
      <c r="V43" s="577"/>
      <c r="W43" s="414"/>
      <c r="X43" s="4"/>
      <c r="Y43" s="5"/>
      <c r="Z43" s="407" t="str">
        <f>IFERROR(VLOOKUP(Y43, 【参考】数式用!$A$2:$B$50, 2, FALSE), "")</f>
        <v/>
      </c>
      <c r="AA43" s="408"/>
    </row>
    <row r="44" spans="1:27" ht="33.9" customHeight="1">
      <c r="A44" s="237"/>
      <c r="B44" s="409">
        <f t="shared" si="0"/>
        <v>6</v>
      </c>
      <c r="C44" s="571"/>
      <c r="D44" s="572"/>
      <c r="E44" s="572"/>
      <c r="F44" s="572"/>
      <c r="G44" s="572"/>
      <c r="H44" s="572"/>
      <c r="I44" s="572"/>
      <c r="J44" s="572"/>
      <c r="K44" s="572"/>
      <c r="L44" s="573"/>
      <c r="M44" s="578"/>
      <c r="N44" s="579"/>
      <c r="O44" s="579"/>
      <c r="P44" s="579"/>
      <c r="Q44" s="580"/>
      <c r="R44" s="577"/>
      <c r="S44" s="577"/>
      <c r="T44" s="577"/>
      <c r="U44" s="577"/>
      <c r="V44" s="577"/>
      <c r="W44" s="414"/>
      <c r="X44" s="4"/>
      <c r="Y44" s="5"/>
      <c r="Z44" s="407" t="str">
        <f>IFERROR(VLOOKUP(Y44, 【参考】数式用!$A$2:$B$50, 2, FALSE), "")</f>
        <v/>
      </c>
      <c r="AA44" s="408"/>
    </row>
    <row r="45" spans="1:27" ht="33.9" customHeight="1">
      <c r="A45" s="237"/>
      <c r="B45" s="409">
        <f t="shared" si="0"/>
        <v>7</v>
      </c>
      <c r="C45" s="571"/>
      <c r="D45" s="572"/>
      <c r="E45" s="572"/>
      <c r="F45" s="572"/>
      <c r="G45" s="572"/>
      <c r="H45" s="572"/>
      <c r="I45" s="572"/>
      <c r="J45" s="572"/>
      <c r="K45" s="572"/>
      <c r="L45" s="573"/>
      <c r="M45" s="578"/>
      <c r="N45" s="579"/>
      <c r="O45" s="579"/>
      <c r="P45" s="579"/>
      <c r="Q45" s="580"/>
      <c r="R45" s="577"/>
      <c r="S45" s="577"/>
      <c r="T45" s="577"/>
      <c r="U45" s="577"/>
      <c r="V45" s="577"/>
      <c r="W45" s="414"/>
      <c r="X45" s="4"/>
      <c r="Y45" s="39"/>
      <c r="Z45" s="407" t="str">
        <f>IFERROR(VLOOKUP(Y45, 【参考】数式用!$A$2:$B$50, 2, FALSE), "")</f>
        <v/>
      </c>
      <c r="AA45" s="408"/>
    </row>
    <row r="46" spans="1:27" ht="33.9"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W19" sqref="W19:AB19"/>
    </sheetView>
  </sheetViews>
  <sheetFormatPr defaultColWidth="9" defaultRowHeight="13"/>
  <cols>
    <col min="1" max="1" width="2.453125" style="109" customWidth="1"/>
    <col min="2" max="2" width="2.90625" style="109" customWidth="1"/>
    <col min="3" max="5" width="2.6328125" style="109" customWidth="1"/>
    <col min="6" max="6" width="2.81640625" style="109" customWidth="1"/>
    <col min="7" max="7" width="2.6328125" style="109" customWidth="1"/>
    <col min="8" max="15" width="2.453125" style="109" customWidth="1"/>
    <col min="16" max="16" width="4.36328125" style="109" customWidth="1"/>
    <col min="17" max="17" width="8.1796875" style="109" customWidth="1"/>
    <col min="18" max="18" width="2.453125" style="109" customWidth="1"/>
    <col min="19" max="19" width="3.453125" style="109" customWidth="1"/>
    <col min="20" max="20" width="2.453125" style="109" customWidth="1"/>
    <col min="21" max="21" width="3.90625" style="109" customWidth="1"/>
    <col min="22" max="36" width="2.453125" style="109" customWidth="1"/>
    <col min="37" max="37" width="3.90625" style="109" customWidth="1"/>
    <col min="38" max="38" width="3.81640625" style="109" customWidth="1"/>
    <col min="39" max="39" width="17.36328125" style="109" hidden="1" customWidth="1"/>
    <col min="40" max="40" width="8.90625" style="109" hidden="1" customWidth="1"/>
    <col min="41" max="42" width="6.36328125" style="109" hidden="1" customWidth="1"/>
    <col min="43" max="53" width="6.36328125" style="109" customWidth="1"/>
    <col min="54" max="54" width="2.453125" style="109" customWidth="1"/>
    <col min="55" max="56" width="6.36328125" style="109" customWidth="1"/>
    <col min="57" max="57" width="18.36328125" style="109" customWidth="1"/>
    <col min="58" max="60" width="6.3632812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三重県</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15"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
      </c>
      <c r="M13" s="711"/>
      <c r="N13" s="711"/>
      <c r="O13" s="711"/>
      <c r="P13" s="711"/>
      <c r="Q13" s="711"/>
      <c r="R13" s="711"/>
      <c r="S13" s="711"/>
      <c r="T13" s="711"/>
      <c r="U13" s="711"/>
      <c r="V13" s="804" t="s">
        <v>22</v>
      </c>
      <c r="W13" s="804"/>
      <c r="X13" s="804"/>
      <c r="Y13" s="804"/>
      <c r="Z13" s="711" t="str">
        <f>IF(基本情報入力シート!M32="","",基本情報入力シート!M32)</f>
        <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0</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0</v>
      </c>
      <c r="X20" s="775"/>
      <c r="Y20" s="775"/>
      <c r="Z20" s="775"/>
      <c r="AA20" s="775"/>
      <c r="AB20" s="776"/>
      <c r="AC20" s="179" t="s">
        <v>44</v>
      </c>
      <c r="AD20" s="106" t="s">
        <v>45</v>
      </c>
      <c r="AE20" s="729" t="str">
        <f>IF(H7="", "", IFERROR(IF(W21&gt;=W20,"○","×"),""))</f>
        <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2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0</v>
      </c>
      <c r="R26" s="727"/>
      <c r="S26" s="727"/>
      <c r="T26" s="727"/>
      <c r="U26" s="727"/>
      <c r="V26" s="728"/>
      <c r="W26" s="202" t="s">
        <v>44</v>
      </c>
      <c r="X26" s="203" t="s">
        <v>45</v>
      </c>
      <c r="Y26" s="729" t="str">
        <f>IF(H7="", "", IF(Q30="","",IF(Q26="","",IF(Q26&gt;=Q30,"○","×"))))</f>
        <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0</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399999999999999"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0</v>
      </c>
      <c r="AO47" s="218"/>
      <c r="AP47" s="218"/>
      <c r="AT47" s="216"/>
      <c r="AU47" s="216"/>
      <c r="AV47" s="216"/>
      <c r="AW47" s="216"/>
      <c r="AX47" s="216"/>
    </row>
    <row r="48" spans="1:57" s="215" customFormat="1" ht="26.4"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
      </c>
      <c r="AL48" s="214"/>
      <c r="AM48" s="217" t="s">
        <v>1987</v>
      </c>
      <c r="AN48" s="217">
        <f>$AN$47-(COUNTIF('別紙様式3-2（加算　個票）'!$P$14:$P$113,"処遇加算Ⅳ")+COUNTIF('別紙様式3-2（加算　個票）'!$Y$14:$Y$113, "処遇加算Ⅳ"))</f>
        <v>0</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0</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0</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c r="U50" s="749"/>
      <c r="V50" s="749"/>
      <c r="W50" s="749"/>
      <c r="X50" s="750"/>
      <c r="Y50" s="220" t="s">
        <v>44</v>
      </c>
      <c r="Z50" s="107" t="s">
        <v>45</v>
      </c>
      <c r="AA50" s="181" t="str">
        <f>IF(H7="", "", IF(T50&gt;=T49, "○", "×"))</f>
        <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0</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0</v>
      </c>
      <c r="AO51" s="218"/>
      <c r="AP51" s="218"/>
      <c r="AT51" s="216"/>
      <c r="AU51" s="216"/>
      <c r="AV51" s="216"/>
      <c r="AW51" s="216"/>
      <c r="AX51" s="216"/>
    </row>
    <row r="52" spans="1:57" ht="32.4"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
      </c>
      <c r="AL53" s="107"/>
      <c r="AM53" s="439" t="s">
        <v>1996</v>
      </c>
      <c r="AN53" s="440">
        <f>COUNT('別紙様式3-2（加算　個票）'!U:U)+COUNT('別紙様式3-2（加算　個票）'!AC:AD)</f>
        <v>0</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0</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0</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c r="U55" s="738"/>
      <c r="V55" s="738"/>
      <c r="W55" s="738"/>
      <c r="X55" s="739"/>
      <c r="Y55" s="227" t="s">
        <v>44</v>
      </c>
      <c r="Z55" s="107"/>
      <c r="AA55" s="228" t="s">
        <v>56</v>
      </c>
      <c r="AB55" s="769">
        <f>IFERROR(T56/T54*100,0)</f>
        <v>0</v>
      </c>
      <c r="AC55" s="770"/>
      <c r="AD55" s="771"/>
      <c r="AE55" s="229" t="s">
        <v>57</v>
      </c>
      <c r="AF55" s="230" t="s">
        <v>58</v>
      </c>
      <c r="AG55" s="107" t="s">
        <v>45</v>
      </c>
      <c r="AH55" s="181" t="str">
        <f>IF(T54=0,"",(IF(AND(AB55&gt;=200/3,T56&lt;=T55),"○","×")))</f>
        <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0</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0</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399999999999999"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
      </c>
      <c r="AL94" s="107"/>
      <c r="AM94" s="297"/>
      <c r="AX94" s="164"/>
      <c r="AZ94" s="298"/>
      <c r="BA94" s="298"/>
    </row>
    <row r="95" spans="1:57" ht="14"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25"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0</v>
      </c>
      <c r="AN102" s="109"/>
      <c r="AO102" s="109"/>
      <c r="AP102" s="109"/>
      <c r="AQ102" s="109"/>
      <c r="AR102" s="109"/>
      <c r="AS102" s="109"/>
      <c r="AT102" s="109"/>
      <c r="AU102" s="109"/>
      <c r="AV102" s="109"/>
      <c r="AW102" s="109"/>
      <c r="AX102" s="322"/>
      <c r="AY102" s="322"/>
      <c r="AZ102" s="323"/>
    </row>
    <row r="103" spans="1:57" s="158" customFormat="1" ht="31.2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5"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4"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
      </c>
      <c r="AJ108" s="642"/>
      <c r="AK108" s="643"/>
      <c r="AL108" s="157"/>
      <c r="AX108" s="323"/>
      <c r="AY108" s="323"/>
      <c r="AZ108" s="323"/>
    </row>
    <row r="109" spans="1:57" s="158" customFormat="1" ht="43.2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！この区分（４項目）から１つ以上の取組が選択されていません。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5"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！この区分（４項目）から１つ以上の取組が選択されていません。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5"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！この区分（５項目）から１つ以上の取組が選択されていません。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5"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！この区分（４項目）から１つ以上の取組が選択されていません。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399999999999999"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！この区分（７項目）から２つ以上の取組が選択されていません。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399999999999999"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！この区分（４項目）から１つ以上の取組が選択されていません。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20"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5"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399999999999999"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25"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7"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
      </c>
      <c r="AL145" s="157"/>
      <c r="AM145" s="109"/>
      <c r="AN145" s="341"/>
      <c r="AO145" s="341"/>
      <c r="AP145" s="341"/>
      <c r="AQ145" s="341"/>
      <c r="AR145" s="341"/>
      <c r="AS145" s="341"/>
      <c r="AT145" s="341"/>
      <c r="AU145" s="341"/>
      <c r="AV145" s="341"/>
      <c r="AW145" s="341"/>
      <c r="AX145" s="341"/>
      <c r="AY145" s="341"/>
      <c r="AZ145" s="341"/>
      <c r="BA145" s="341"/>
    </row>
    <row r="146" spans="1:53" ht="11.4"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650000000000006"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5"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c r="F149" s="676"/>
      <c r="G149" s="352" t="s">
        <v>94</v>
      </c>
      <c r="H149" s="675"/>
      <c r="I149" s="676"/>
      <c r="J149" s="352" t="s">
        <v>95</v>
      </c>
      <c r="K149" s="675"/>
      <c r="L149" s="676"/>
      <c r="M149" s="352" t="s">
        <v>96</v>
      </c>
      <c r="N149" s="350"/>
      <c r="O149" s="677" t="s">
        <v>7</v>
      </c>
      <c r="P149" s="677"/>
      <c r="Q149" s="677"/>
      <c r="R149" s="670" t="str">
        <f>IF(H7="","",H7)</f>
        <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20"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
      </c>
      <c r="U150" s="674"/>
      <c r="V150" s="674"/>
      <c r="W150" s="674"/>
      <c r="X150" s="674"/>
      <c r="Y150" s="673" t="s">
        <v>18</v>
      </c>
      <c r="Z150" s="673"/>
      <c r="AA150" s="674" t="str">
        <f>IF(基本情報入力シート!M28="", "", 基本情報入力シート!M28)</f>
        <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5"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4"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
      </c>
      <c r="AL162" s="107"/>
    </row>
    <row r="163" spans="1:38" ht="27.65"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5"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
      </c>
      <c r="AL166" s="107"/>
    </row>
    <row r="167" spans="1:38" ht="34.2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111:F111 B112:AK139">
    <cfRule type="expression" dxfId="58" priority="187">
      <formula>#REF!=TRUE</formula>
    </cfRule>
  </conditionalFormatting>
  <conditionalFormatting sqref="B41:AK44">
    <cfRule type="expression" dxfId="55" priority="42">
      <formula>AND(OR($Q$34="",$Q$34=0), $H$7&lt;&gt;"")</formula>
    </cfRule>
  </conditionalFormatting>
  <conditionalFormatting sqref="B48:AK48">
    <cfRule type="expression" dxfId="54" priority="13">
      <formula>$AK$64="○"</formula>
    </cfRule>
    <cfRule type="expression" dxfId="53" priority="12">
      <formula>$BA$2="補助金様式を都道府県に提出"</formula>
    </cfRule>
  </conditionalFormatting>
  <conditionalFormatting sqref="B53:AK53">
    <cfRule type="expression" dxfId="52" priority="10">
      <formula>$BA$2="補助金様式を都道府県に提出"</formula>
    </cfRule>
    <cfRule type="expression" dxfId="51" priority="11">
      <formula>$AK$64="○"</formula>
    </cfRule>
  </conditionalFormatting>
  <conditionalFormatting sqref="B63:AK77">
    <cfRule type="expression" dxfId="50" priority="186">
      <formula>$AM$60=TRUE</formula>
    </cfRule>
  </conditionalFormatting>
  <conditionalFormatting sqref="B80:AK87">
    <cfRule type="expression" dxfId="49" priority="201">
      <formula>AND($AN$48=0, $H$7&lt;&gt;"")</formula>
    </cfRule>
  </conditionalFormatting>
  <conditionalFormatting sqref="B82:AK87">
    <cfRule type="expression" dxfId="48" priority="249">
      <formula>AND($AM$80=TRUE, $H$7&lt;&gt;"")</formula>
    </cfRule>
  </conditionalFormatting>
  <conditionalFormatting sqref="B91:AK99">
    <cfRule type="expression" dxfId="47" priority="23">
      <formula>AND($AN$49=0, $H$7&lt;&gt;"")</formula>
    </cfRule>
  </conditionalFormatting>
  <conditionalFormatting sqref="B94:AK99">
    <cfRule type="expression" dxfId="46" priority="253">
      <formula>AND($AM$91="要件を満たす", $H$7&lt;&gt;"")</formula>
    </cfRule>
  </conditionalFormatting>
  <conditionalFormatting sqref="B103:AK103">
    <cfRule type="expression" dxfId="45" priority="20">
      <formula>$BA$2="補助金様式を都道府県に提出"</formula>
    </cfRule>
    <cfRule type="expression" dxfId="44" priority="21">
      <formula>$AK$64="○"</formula>
    </cfRule>
  </conditionalFormatting>
  <conditionalFormatting sqref="B105:AK106">
    <cfRule type="expression" dxfId="43" priority="26">
      <formula>AND($AI$105="", $H$7&lt;&gt;"")</formula>
    </cfRule>
  </conditionalFormatting>
  <conditionalFormatting sqref="B105:AK110 B111:F111 B112:AK139">
    <cfRule type="expression" dxfId="42" priority="250">
      <formula>AND($AM$102=TRUE, $H$7&lt;&gt;"")</formula>
    </cfRule>
  </conditionalFormatting>
  <conditionalFormatting sqref="B108:AK110">
    <cfRule type="expression" dxfId="41" priority="25">
      <formula>AND($AI$108="", $H$7&lt;&gt;"")</formula>
    </cfRule>
  </conditionalFormatting>
  <conditionalFormatting sqref="S91">
    <cfRule type="expression" dxfId="40" priority="99">
      <formula>$S$91="○"</formula>
    </cfRule>
  </conditionalFormatting>
  <conditionalFormatting sqref="S92">
    <cfRule type="expression" dxfId="39" priority="98">
      <formula>$S$92="○"</formula>
    </cfRule>
  </conditionalFormatting>
  <conditionalFormatting sqref="AD19:AE19">
    <cfRule type="expression" dxfId="38" priority="56">
      <formula>$AE$19&lt;&gt;"×"</formula>
    </cfRule>
  </conditionalFormatting>
  <conditionalFormatting sqref="AK158:AK159 AK162:AK167">
    <cfRule type="expression" dxfId="37" priority="45">
      <formula>AND(AK158="", $H$7&lt;&gt;"")</formula>
    </cfRule>
  </conditionalFormatting>
  <conditionalFormatting sqref="AM19:BA19 AQ20:BE20">
    <cfRule type="expression" dxfId="36" priority="150">
      <formula>AND($AE$19&lt;&gt;"×",$AE$20="○")</formula>
    </cfRule>
  </conditionalFormatting>
  <conditionalFormatting sqref="AM19:BA19">
    <cfRule type="expression" dxfId="35" priority="149">
      <formula>$AE$19&lt;&gt;"×"</formula>
    </cfRule>
  </conditionalFormatting>
  <conditionalFormatting sqref="AO111:AZ111">
    <cfRule type="expression" dxfId="34" priority="169">
      <formula>OR(#REF!="該当",AND(#REF!="該当",#REF!="○"))</formula>
    </cfRule>
  </conditionalFormatting>
  <conditionalFormatting sqref="AQ20:BE20">
    <cfRule type="expression" dxfId="33" priority="148">
      <formula>$AE$20="○"</formula>
    </cfRule>
  </conditionalFormatting>
  <conditionalFormatting sqref="AQ26:BE30">
    <cfRule type="expression" dxfId="32" priority="59">
      <formula>$Y$26="○"</formula>
    </cfRule>
  </conditionalFormatting>
  <conditionalFormatting sqref="AQ43:BE44">
    <cfRule type="expression" dxfId="31" priority="14">
      <formula>OR(OR($Q$34="",$Q$34=0), AND($Q$34&lt;&gt;"", $F$43&lt;&gt;"", $F$44&lt;&gt;""))</formula>
    </cfRule>
  </conditionalFormatting>
  <conditionalFormatting sqref="AQ54:BE54">
    <cfRule type="expression" dxfId="30" priority="52">
      <formula>AND($AH$54&lt;&gt;"×",$AH$55&lt;&gt;"×")</formula>
    </cfRule>
    <cfRule type="expression" dxfId="29" priority="53">
      <formula>$AH$54&lt;&gt;"×"</formula>
    </cfRule>
  </conditionalFormatting>
  <conditionalFormatting sqref="AQ55:BE55">
    <cfRule type="expression" dxfId="28" priority="54">
      <formula>$AH$55&lt;&gt;"×"</formula>
    </cfRule>
  </conditionalFormatting>
  <conditionalFormatting sqref="AQ73:BE73">
    <cfRule type="expression" dxfId="27" priority="247">
      <formula>OR(AND($AM$70=FALSE,$J$73=""),AND($AN$70=TRUE,$J$73&lt;&gt;""))</formula>
    </cfRule>
  </conditionalFormatting>
  <conditionalFormatting sqref="AQ75:BE75">
    <cfRule type="expression" dxfId="26" priority="246">
      <formula>OR(AND($AO$71=FALSE,$J$75=""),AND($AO$71=TRUE,$J$75&lt;&gt;""))</formula>
    </cfRule>
  </conditionalFormatting>
  <conditionalFormatting sqref="AQ95:BE95">
    <cfRule type="expression" dxfId="25" priority="8">
      <formula>OR($AK$94="○",$AK$166="○")</formula>
    </cfRule>
  </conditionalFormatting>
  <conditionalFormatting sqref="AQ99:BE99">
    <cfRule type="expression" dxfId="24" priority="248">
      <formula>OR($AM$99=FALSE, AND($AM$99=TRUE, $G$99&lt;&gt;""))</formula>
    </cfRule>
  </conditionalFormatting>
  <conditionalFormatting sqref="AQ112:BE115">
    <cfRule type="expression" dxfId="23" priority="7">
      <formula>OR(AND($AI$105="該当", $AN$112&gt;=2), AND($AI$105="", $AN$112&gt;=1), $AM$102=TRUE)</formula>
    </cfRule>
  </conditionalFormatting>
  <conditionalFormatting sqref="AQ116:BE119">
    <cfRule type="expression" dxfId="22" priority="6">
      <formula>OR(AND($AI$105="該当", $AN$116&gt;=2), AND($AI$105="", $AN$116&gt;=1), $AM$102=TRUE)</formula>
    </cfRule>
  </conditionalFormatting>
  <conditionalFormatting sqref="AQ120:BE124">
    <cfRule type="expression" dxfId="21" priority="4">
      <formula>OR(AND($AI$105="該当", $AN$120&gt;=2), AND($AI$105="", $AN$120&gt;=1), $AM$102=TRUE)</formula>
    </cfRule>
  </conditionalFormatting>
  <conditionalFormatting sqref="AQ125:BE128">
    <cfRule type="expression" dxfId="20" priority="3">
      <formula>OR(AND($AI$105="該当", $AN$125&gt;=2), AND($AI$105="", $AN$125&gt;=1), $AM$102=TRUE)</formula>
    </cfRule>
  </conditionalFormatting>
  <conditionalFormatting sqref="AQ129:BE129">
    <cfRule type="expression" dxfId="19" priority="15">
      <formula>OR($AQ$129="",$AM$102=TRUE)</formula>
    </cfRule>
  </conditionalFormatting>
  <conditionalFormatting sqref="AQ130:BE135">
    <cfRule type="expression" dxfId="18" priority="2">
      <formula>OR(AND($AI$105="該当", $AN$129&gt;=3), AND($AI$105="", $AN$129&gt;=2), $AM$102=TRUE)</formula>
    </cfRule>
  </conditionalFormatting>
  <conditionalFormatting sqref="AQ136:BE139">
    <cfRule type="expression" dxfId="17" priority="1">
      <formula>OR(AND($AI$105="該当", $AN$136&gt;=2), AND($AI$105="", $AN$136&gt;=1), $AM$102=TRUE)</formula>
    </cfRule>
  </conditionalFormatting>
  <conditionalFormatting sqref="AZ94:BA94">
    <cfRule type="expression" dxfId="16" priority="188">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97</xdr:row>
                    <xdr:rowOff>336550</xdr:rowOff>
                  </from>
                  <to>
                    <xdr:col>2</xdr:col>
                    <xdr:colOff>25400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101600</xdr:colOff>
                    <xdr:row>62</xdr:row>
                    <xdr:rowOff>196850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82550</xdr:colOff>
                    <xdr:row>69</xdr:row>
                    <xdr:rowOff>25400</xdr:rowOff>
                  </from>
                  <to>
                    <xdr:col>4</xdr:col>
                    <xdr:colOff>0</xdr:colOff>
                    <xdr:row>69</xdr:row>
                    <xdr:rowOff>260350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158750</xdr:colOff>
                    <xdr:row>71</xdr:row>
                    <xdr:rowOff>292100</xdr:rowOff>
                  </from>
                  <to>
                    <xdr:col>8</xdr:col>
                    <xdr:colOff>63500</xdr:colOff>
                    <xdr:row>72</xdr:row>
                    <xdr:rowOff>177800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158750</xdr:colOff>
                    <xdr:row>74</xdr:row>
                    <xdr:rowOff>0</xdr:rowOff>
                  </from>
                  <to>
                    <xdr:col>8</xdr:col>
                    <xdr:colOff>63500</xdr:colOff>
                    <xdr:row>74</xdr:row>
                    <xdr:rowOff>254000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63500</xdr:colOff>
                    <xdr:row>81</xdr:row>
                    <xdr:rowOff>31750</xdr:rowOff>
                  </from>
                  <to>
                    <xdr:col>2</xdr:col>
                    <xdr:colOff>63500</xdr:colOff>
                    <xdr:row>81</xdr:row>
                    <xdr:rowOff>222250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63500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196850</xdr:colOff>
                    <xdr:row>84</xdr:row>
                    <xdr:rowOff>139700</xdr:rowOff>
                  </from>
                  <to>
                    <xdr:col>7</xdr:col>
                    <xdr:colOff>76200</xdr:colOff>
                    <xdr:row>84</xdr:row>
                    <xdr:rowOff>374650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196850</xdr:colOff>
                    <xdr:row>85</xdr:row>
                    <xdr:rowOff>120650</xdr:rowOff>
                  </from>
                  <to>
                    <xdr:col>7</xdr:col>
                    <xdr:colOff>63500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184150</xdr:colOff>
                    <xdr:row>94</xdr:row>
                    <xdr:rowOff>152400</xdr:rowOff>
                  </from>
                  <to>
                    <xdr:col>3</xdr:col>
                    <xdr:colOff>25400</xdr:colOff>
                    <xdr:row>96</xdr:row>
                    <xdr:rowOff>25400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184150</xdr:colOff>
                    <xdr:row>96</xdr:row>
                    <xdr:rowOff>0</xdr:rowOff>
                  </from>
                  <to>
                    <xdr:col>2</xdr:col>
                    <xdr:colOff>177800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184150</xdr:colOff>
                    <xdr:row>96</xdr:row>
                    <xdr:rowOff>190500</xdr:rowOff>
                  </from>
                  <to>
                    <xdr:col>3</xdr:col>
                    <xdr:colOff>69850</xdr:colOff>
                    <xdr:row>98</xdr:row>
                    <xdr:rowOff>25400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158750</xdr:colOff>
                    <xdr:row>110</xdr:row>
                    <xdr:rowOff>228600</xdr:rowOff>
                  </from>
                  <to>
                    <xdr:col>5</xdr:col>
                    <xdr:colOff>177800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177800</xdr:colOff>
                    <xdr:row>112</xdr:row>
                    <xdr:rowOff>25400</xdr:rowOff>
                  </from>
                  <to>
                    <xdr:col>5</xdr:col>
                    <xdr:colOff>158750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177800</xdr:colOff>
                    <xdr:row>113</xdr:row>
                    <xdr:rowOff>0</xdr:rowOff>
                  </from>
                  <to>
                    <xdr:col>5</xdr:col>
                    <xdr:colOff>177800</xdr:colOff>
                    <xdr:row>113</xdr:row>
                    <xdr:rowOff>222250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177800</xdr:colOff>
                    <xdr:row>113</xdr:row>
                    <xdr:rowOff>222250</xdr:rowOff>
                  </from>
                  <to>
                    <xdr:col>5</xdr:col>
                    <xdr:colOff>177800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184150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184150</xdr:colOff>
                    <xdr:row>115</xdr:row>
                    <xdr:rowOff>6350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184150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177800</xdr:colOff>
                    <xdr:row>118</xdr:row>
                    <xdr:rowOff>228600</xdr:rowOff>
                  </from>
                  <to>
                    <xdr:col>5</xdr:col>
                    <xdr:colOff>177800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177800</xdr:colOff>
                    <xdr:row>120</xdr:row>
                    <xdr:rowOff>6350</xdr:rowOff>
                  </from>
                  <to>
                    <xdr:col>5</xdr:col>
                    <xdr:colOff>184150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177800</xdr:colOff>
                    <xdr:row>121</xdr:row>
                    <xdr:rowOff>0</xdr:rowOff>
                  </from>
                  <to>
                    <xdr:col>6</xdr:col>
                    <xdr:colOff>6350</xdr:colOff>
                    <xdr:row>121</xdr:row>
                    <xdr:rowOff>254000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184150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222250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184150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177800</xdr:colOff>
                    <xdr:row>126</xdr:row>
                    <xdr:rowOff>254000</xdr:rowOff>
                  </from>
                  <to>
                    <xdr:col>5</xdr:col>
                    <xdr:colOff>177800</xdr:colOff>
                    <xdr:row>128</xdr:row>
                    <xdr:rowOff>25400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184150</xdr:colOff>
                    <xdr:row>127</xdr:row>
                    <xdr:rowOff>228600</xdr:rowOff>
                  </from>
                  <to>
                    <xdr:col>6</xdr:col>
                    <xdr:colOff>6350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184150</xdr:colOff>
                    <xdr:row>128</xdr:row>
                    <xdr:rowOff>228600</xdr:rowOff>
                  </from>
                  <to>
                    <xdr:col>6</xdr:col>
                    <xdr:colOff>0</xdr:colOff>
                    <xdr:row>130</xdr:row>
                    <xdr:rowOff>6350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184150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184150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184150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177800</xdr:colOff>
                    <xdr:row>136</xdr:row>
                    <xdr:rowOff>0</xdr:rowOff>
                  </from>
                  <to>
                    <xdr:col>5</xdr:col>
                    <xdr:colOff>184150</xdr:colOff>
                    <xdr:row>137</xdr:row>
                    <xdr:rowOff>6350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177800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184150</xdr:colOff>
                    <xdr:row>134</xdr:row>
                    <xdr:rowOff>6350</xdr:rowOff>
                  </from>
                  <to>
                    <xdr:col>5</xdr:col>
                    <xdr:colOff>184150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184150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82550</xdr:colOff>
                    <xdr:row>57</xdr:row>
                    <xdr:rowOff>228600</xdr:rowOff>
                  </from>
                  <to>
                    <xdr:col>2</xdr:col>
                    <xdr:colOff>146050</xdr:colOff>
                    <xdr:row>61</xdr:row>
                    <xdr:rowOff>25400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25400</xdr:colOff>
                    <xdr:row>101</xdr:row>
                    <xdr:rowOff>63500</xdr:rowOff>
                  </from>
                  <to>
                    <xdr:col>36</xdr:col>
                    <xdr:colOff>196850</xdr:colOff>
                    <xdr:row>101</xdr:row>
                    <xdr:rowOff>292100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25400</xdr:rowOff>
                  </from>
                  <to>
                    <xdr:col>2</xdr:col>
                    <xdr:colOff>76200</xdr:colOff>
                    <xdr:row>80</xdr:row>
                    <xdr:rowOff>25400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184150</xdr:colOff>
                    <xdr:row>98</xdr:row>
                    <xdr:rowOff>6350</xdr:rowOff>
                  </from>
                  <to>
                    <xdr:col>3</xdr:col>
                    <xdr:colOff>63500</xdr:colOff>
                    <xdr:row>98</xdr:row>
                    <xdr:rowOff>406400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177800</xdr:colOff>
                    <xdr:row>122</xdr:row>
                    <xdr:rowOff>292100</xdr:rowOff>
                  </from>
                  <to>
                    <xdr:col>5</xdr:col>
                    <xdr:colOff>177800</xdr:colOff>
                    <xdr:row>123</xdr:row>
                    <xdr:rowOff>222250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177800</xdr:colOff>
                    <xdr:row>121</xdr:row>
                    <xdr:rowOff>273050</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O14" sqref="O14"/>
    </sheetView>
  </sheetViews>
  <sheetFormatPr defaultColWidth="9" defaultRowHeight="13"/>
  <cols>
    <col min="1" max="1" width="4.81640625" style="109" customWidth="1"/>
    <col min="2" max="9" width="1.453125" style="109" customWidth="1"/>
    <col min="10" max="10" width="17.453125" style="109" customWidth="1"/>
    <col min="11" max="11" width="8.08984375" style="109" customWidth="1"/>
    <col min="12" max="12" width="10.08984375" style="109" customWidth="1"/>
    <col min="13" max="13" width="19.36328125" style="109" customWidth="1"/>
    <col min="14" max="14" width="29.36328125" style="109" customWidth="1"/>
    <col min="15" max="15" width="17.08984375" style="153" customWidth="1"/>
    <col min="16" max="16" width="12.6328125" style="153" customWidth="1"/>
    <col min="17" max="17" width="12.81640625" style="153" customWidth="1"/>
    <col min="18" max="18" width="10.1796875" style="153" customWidth="1"/>
    <col min="19" max="19" width="12.81640625" style="109" customWidth="1"/>
    <col min="20" max="20" width="6.36328125" style="153" customWidth="1"/>
    <col min="21" max="21" width="18.81640625" style="109" customWidth="1"/>
    <col min="22" max="22" width="6" style="153" customWidth="1"/>
    <col min="23" max="23" width="12.08984375" style="153" customWidth="1"/>
    <col min="24" max="24" width="7" style="153" customWidth="1"/>
    <col min="25" max="25" width="12.36328125" style="153" customWidth="1"/>
    <col min="26" max="26" width="16.1796875" style="154" customWidth="1"/>
    <col min="27" max="27" width="15.1796875" style="109" customWidth="1"/>
    <col min="28" max="28" width="7.08984375" style="153" customWidth="1"/>
    <col min="29" max="29" width="10.1796875" style="109" customWidth="1"/>
    <col min="30" max="30" width="10.6328125" style="109" customWidth="1"/>
    <col min="31" max="31" width="6.1796875" style="153" customWidth="1"/>
    <col min="32" max="32" width="18.1796875" style="153" customWidth="1"/>
    <col min="33" max="33" width="15.08984375" style="107" hidden="1" customWidth="1"/>
    <col min="34" max="34" width="12.90625" style="107" hidden="1" customWidth="1"/>
    <col min="35" max="35" width="15.81640625" style="108" hidden="1" customWidth="1"/>
    <col min="36" max="36" width="15.81640625" style="107" hidden="1" customWidth="1"/>
    <col min="37" max="37" width="10.453125" style="109" customWidth="1"/>
    <col min="38" max="38" width="10.81640625" style="109" customWidth="1"/>
    <col min="39" max="40" width="24.8164062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三重県</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0</v>
      </c>
      <c r="O5" s="116" t="s">
        <v>44</v>
      </c>
      <c r="P5" s="117"/>
      <c r="Q5" s="117"/>
      <c r="R5" s="430"/>
      <c r="S5" s="430"/>
      <c r="T5" s="430"/>
      <c r="U5" s="430"/>
      <c r="V5" s="430"/>
      <c r="W5" s="941" t="s">
        <v>2139</v>
      </c>
      <c r="X5" s="905" t="s">
        <v>2005</v>
      </c>
      <c r="Y5" s="805"/>
      <c r="Z5" s="805"/>
      <c r="AA5" s="906"/>
      <c r="AB5" s="118">
        <f>SUM(W$14:X$1048576)</f>
        <v>0</v>
      </c>
      <c r="AC5" s="942" t="str">
        <f>IF(AB6=0, "", IF(AB5&gt;=AB6,"○","×"))</f>
        <v/>
      </c>
      <c r="AD5" s="927" t="s">
        <v>118</v>
      </c>
      <c r="AE5" s="431"/>
      <c r="AF5" s="413"/>
      <c r="AG5" s="114"/>
      <c r="AH5" s="114"/>
      <c r="AI5" s="110"/>
      <c r="AJ5" s="110"/>
      <c r="AK5" s="110"/>
      <c r="AL5" s="110"/>
      <c r="AM5" s="110"/>
      <c r="AN5" s="110"/>
    </row>
    <row r="6" spans="1:41" ht="28.75" customHeight="1" thickBot="1">
      <c r="A6" s="107"/>
      <c r="B6" s="971"/>
      <c r="C6" s="972"/>
      <c r="D6" s="978" t="s">
        <v>2136</v>
      </c>
      <c r="E6" s="978"/>
      <c r="F6" s="978"/>
      <c r="G6" s="978"/>
      <c r="H6" s="978"/>
      <c r="I6" s="978"/>
      <c r="J6" s="978"/>
      <c r="K6" s="978"/>
      <c r="L6" s="978"/>
      <c r="M6" s="978"/>
      <c r="N6" s="115">
        <f>SUM(S14:S113, AA14:AA113)</f>
        <v>0</v>
      </c>
      <c r="O6" s="116" t="s">
        <v>44</v>
      </c>
      <c r="P6" s="117"/>
      <c r="Q6" s="117"/>
      <c r="R6" s="117"/>
      <c r="S6" s="117"/>
      <c r="T6" s="120"/>
      <c r="U6" s="120"/>
      <c r="V6" s="120"/>
      <c r="W6" s="941"/>
      <c r="X6" s="905" t="s">
        <v>2138</v>
      </c>
      <c r="Y6" s="805"/>
      <c r="Z6" s="805"/>
      <c r="AA6" s="906"/>
      <c r="AB6" s="121">
        <f>SUM(AI$14:AI$1048576)</f>
        <v>0</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SUM(U$14:U$113,AC$14:AD$113)</f>
        <v>0</v>
      </c>
      <c r="O7" s="116" t="s">
        <v>44</v>
      </c>
      <c r="P7" s="117"/>
      <c r="Q7" s="117"/>
      <c r="R7" s="117"/>
      <c r="S7" s="117"/>
      <c r="T7" s="120"/>
      <c r="U7" s="120"/>
      <c r="V7" s="120"/>
      <c r="W7" s="938" t="s">
        <v>2140</v>
      </c>
      <c r="X7" s="905" t="s">
        <v>2005</v>
      </c>
      <c r="Y7" s="805"/>
      <c r="Z7" s="805"/>
      <c r="AA7" s="906"/>
      <c r="AB7" s="124">
        <f>SUM(AF$14:AF$1048576)</f>
        <v>0</v>
      </c>
      <c r="AC7" s="942" t="str">
        <f>IF(AB8=0, "", IF(AB7&gt;=AB8,"○","×"))</f>
        <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0</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
      </c>
      <c r="C14" s="990"/>
      <c r="D14" s="990"/>
      <c r="E14" s="990"/>
      <c r="F14" s="990"/>
      <c r="G14" s="990"/>
      <c r="H14" s="990"/>
      <c r="I14" s="991"/>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34" t="str">
        <f>IF(基本情報入力シート!Y39="","",基本情報入力シート!Y39)</f>
        <v/>
      </c>
      <c r="O14" s="150"/>
      <c r="P14" s="522"/>
      <c r="Q14" s="992"/>
      <c r="R14" s="993"/>
      <c r="S14" s="135" t="str">
        <f>IFERROR(ROUNDDOWN(Q14*VLOOKUP(N14,【参考】数式用!$AR$2:$AW$50,MATCH(P14,【参考】数式用!$AT$4:$AW$4)+2,FALSE)*0.5, 0), "")</f>
        <v/>
      </c>
      <c r="T14" s="525"/>
      <c r="U14" s="136" t="str">
        <f>IFERROR(IF(AG14&lt;&gt;"",Q14*VLOOKUP(N14,【参考】数式用!$AG$2:$AL$50,MATCH(P14,【参考】数式用!$AI$4:$AL$4,0)+2,0), ""), "")</f>
        <v/>
      </c>
      <c r="V14" s="40"/>
      <c r="W14" s="986"/>
      <c r="X14" s="987"/>
      <c r="Y14" s="528"/>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
      </c>
      <c r="AI14" s="437" t="str">
        <f>IF(AND(OR(P14="処遇加算Ⅰ",P14="処遇加算Ⅱ"),AH14="対象"), 1,"")</f>
        <v/>
      </c>
      <c r="AJ14" s="438" t="str">
        <f>IF(OR(Y14="処遇加算Ⅰ",Y14="処遇加算Ⅱ"),1,"")</f>
        <v/>
      </c>
      <c r="AK14" s="137"/>
      <c r="AL14" s="137"/>
      <c r="AN14" s="1012"/>
      <c r="AO14" s="1012"/>
    </row>
    <row r="15" spans="1:41" ht="30" customHeight="1">
      <c r="A15" s="139">
        <v>2</v>
      </c>
      <c r="B15" s="907" t="str">
        <f>IF(基本情報入力シート!C40="","",基本情報入力シート!C40)</f>
        <v/>
      </c>
      <c r="C15" s="908"/>
      <c r="D15" s="908"/>
      <c r="E15" s="908"/>
      <c r="F15" s="908"/>
      <c r="G15" s="908"/>
      <c r="H15" s="908"/>
      <c r="I15" s="909"/>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43" t="str">
        <f>IF(基本情報入力シート!Y40="","",基本情報入力シート!Y40)</f>
        <v/>
      </c>
      <c r="O15" s="151"/>
      <c r="P15" s="523"/>
      <c r="Q15" s="923"/>
      <c r="R15" s="924"/>
      <c r="S15" s="140" t="str">
        <f>IFERROR(ROUNDDOWN(Q15*VLOOKUP(N15,【参考】数式用!$AR$2:$AW$50,MATCH(P15,【参考】数式用!$AT$4:$AW$4)+2,FALSE)*0.5, 0), "")</f>
        <v/>
      </c>
      <c r="T15" s="526"/>
      <c r="U15" s="142" t="str">
        <f>IFERROR(IF(AG15&lt;&gt;"",Q15*VLOOKUP(N15,【参考】数式用!$AG$2:$AL$50,MATCH(P15,【参考】数式用!$AI$4:$AL$4,0)+2,0), ""), "")</f>
        <v/>
      </c>
      <c r="V15" s="41"/>
      <c r="W15" s="912"/>
      <c r="X15" s="913"/>
      <c r="Y15" s="523"/>
      <c r="Z15" s="521"/>
      <c r="AA15" s="141" t="str">
        <f>IFERROR(IF(Y15="ー", "", ROUNDDOWN(Z15*VLOOKUP(N15,【参考】数式用!$AR$2:$AW$50,MATCH(Y15,【参考】数式用!$AT$4:$AW$4)+2,FALSE)*0.5, 0)), "")</f>
        <v/>
      </c>
      <c r="AB15" s="50"/>
      <c r="AC15" s="904" t="str">
        <f>IFERROR(IF(AG15&lt;&gt;"",Z15*VLOOKUP(N15,【参考】数式用!$AG$2:$AL$50,MATCH(Y15,【参考】数式用!$AI$4:$AL$4,0)+2,0), ""), "")</f>
        <v/>
      </c>
      <c r="AD15" s="904"/>
      <c r="AE15" s="420"/>
      <c r="AF15" s="54"/>
      <c r="AG15" s="435" t="str">
        <f>IFERROR(VLOOKUP(O15, 【参考】数式用!$AY$5:$AY$13, 1, FALSE), "")</f>
        <v/>
      </c>
      <c r="AH15" s="436" t="str">
        <f>IFERROR(VLOOKUP(N15, 【参考】数式用!$BA$2:$BB$50, 2, FALSE), "")</f>
        <v/>
      </c>
      <c r="AI15" s="437" t="str">
        <f>IF(AND(OR(P15="処遇加算Ⅰ",P15="処遇加算Ⅱ"),AH15="対象"), 1,"")</f>
        <v/>
      </c>
      <c r="AJ15" s="438" t="str">
        <f t="shared" ref="AJ15:AJ45" si="0">IF(OR(Y15="処遇加算Ⅰ",Y15="処遇加算Ⅱ"),1,"")</f>
        <v/>
      </c>
      <c r="AK15" s="137"/>
      <c r="AL15" s="137"/>
      <c r="AM15" s="110"/>
      <c r="AN15" s="1012"/>
      <c r="AO15" s="1012"/>
    </row>
    <row r="16" spans="1:41" ht="30" customHeight="1">
      <c r="A16" s="139">
        <v>3</v>
      </c>
      <c r="B16" s="907" t="str">
        <f>IF(基本情報入力シート!C41="","",基本情報入力シート!C41)</f>
        <v/>
      </c>
      <c r="C16" s="908"/>
      <c r="D16" s="908"/>
      <c r="E16" s="908"/>
      <c r="F16" s="908"/>
      <c r="G16" s="908"/>
      <c r="H16" s="908"/>
      <c r="I16" s="909"/>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43" t="str">
        <f>IF(基本情報入力シート!Y41="","",基本情報入力シート!Y41)</f>
        <v/>
      </c>
      <c r="O16" s="151"/>
      <c r="P16" s="523"/>
      <c r="Q16" s="923"/>
      <c r="R16" s="924"/>
      <c r="S16" s="140" t="str">
        <f>IFERROR(ROUNDDOWN(Q16*VLOOKUP(N16,【参考】数式用!$AR$2:$AW$50,MATCH(P16,【参考】数式用!$AT$4:$AW$4)+2,FALSE)*0.5, 0), "")</f>
        <v/>
      </c>
      <c r="T16" s="526"/>
      <c r="U16" s="142" t="str">
        <f>IFERROR(IF(AG16&lt;&gt;"",Q16*VLOOKUP(N16,【参考】数式用!$AG$2:$AL$50,MATCH(P16,【参考】数式用!$AI$4:$AL$4,0)+2,0), ""), "")</f>
        <v/>
      </c>
      <c r="V16" s="41"/>
      <c r="W16" s="912"/>
      <c r="X16" s="913"/>
      <c r="Y16" s="523"/>
      <c r="Z16" s="521"/>
      <c r="AA16" s="141" t="str">
        <f>IFERROR(IF(Y16="ー", "", ROUNDDOWN(Z16*VLOOKUP(N16,【参考】数式用!$AR$2:$AW$50,MATCH(Y16,【参考】数式用!$AT$4:$AW$4)+2,FALSE)*0.5, 0)), "")</f>
        <v/>
      </c>
      <c r="AB16" s="50"/>
      <c r="AC16" s="904" t="str">
        <f>IFERROR(IF(AG16&lt;&gt;"",Z16*VLOOKUP(N16,【参考】数式用!$AG$2:$AL$50,MATCH(Y16,【参考】数式用!$AI$4:$AL$4,0)+2,0), ""), "")</f>
        <v/>
      </c>
      <c r="AD16" s="904"/>
      <c r="AE16" s="420"/>
      <c r="AF16" s="54"/>
      <c r="AG16" s="435" t="str">
        <f>IFERROR(VLOOKUP(O16, 【参考】数式用!$AY$5:$AY$13, 1, FALSE), "")</f>
        <v/>
      </c>
      <c r="AH16" s="436" t="str">
        <f>IFERROR(VLOOKUP(N16, 【参考】数式用!$BA$2:$BB$50, 2, FALSE), "")</f>
        <v/>
      </c>
      <c r="AI16" s="437" t="str">
        <f t="shared" ref="AI16:AI78" si="1">IF(AND(OR(P16="処遇加算Ⅰ",P16="処遇加算Ⅱ"),AH16="対象"), 1,"")</f>
        <v/>
      </c>
      <c r="AJ16" s="438" t="str">
        <f t="shared" si="0"/>
        <v/>
      </c>
      <c r="AK16" s="137"/>
      <c r="AL16" s="137"/>
      <c r="AM16" s="110"/>
      <c r="AN16" s="1012"/>
      <c r="AO16" s="1012"/>
    </row>
    <row r="17" spans="1:46" ht="30" customHeight="1">
      <c r="A17" s="139">
        <v>4</v>
      </c>
      <c r="B17" s="907" t="str">
        <f>IF(基本情報入力シート!C42="","",基本情報入力シート!C42)</f>
        <v/>
      </c>
      <c r="C17" s="908"/>
      <c r="D17" s="908"/>
      <c r="E17" s="908"/>
      <c r="F17" s="908"/>
      <c r="G17" s="908"/>
      <c r="H17" s="908"/>
      <c r="I17" s="909"/>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43" t="str">
        <f>IF(基本情報入力シート!Y42="","",基本情報入力シート!Y42)</f>
        <v/>
      </c>
      <c r="O17" s="151"/>
      <c r="P17" s="523"/>
      <c r="Q17" s="923"/>
      <c r="R17" s="924"/>
      <c r="S17" s="140" t="str">
        <f>IFERROR(ROUNDDOWN(Q17*VLOOKUP(N17,【参考】数式用!$AR$2:$AW$50,MATCH(P17,【参考】数式用!$AT$4:$AW$4)+2,FALSE)*0.5, 0), "")</f>
        <v/>
      </c>
      <c r="T17" s="527"/>
      <c r="U17" s="142" t="str">
        <f>IFERROR(IF(AG17&lt;&gt;"",Q17*VLOOKUP(N17,【参考】数式用!$AG$2:$AL$50,MATCH(P17,【参考】数式用!$AI$4:$AL$4,0)+2,0), ""), "")</f>
        <v/>
      </c>
      <c r="V17" s="41"/>
      <c r="W17" s="912"/>
      <c r="X17" s="913"/>
      <c r="Y17" s="523"/>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
      </c>
      <c r="AH17" s="436" t="str">
        <f>IFERROR(VLOOKUP(N17, 【参考】数式用!$BA$2:$BB$50, 2, FALSE), "")</f>
        <v/>
      </c>
      <c r="AI17" s="437" t="str">
        <f t="shared" si="1"/>
        <v/>
      </c>
      <c r="AJ17" s="438" t="str">
        <f t="shared" si="0"/>
        <v/>
      </c>
      <c r="AK17" s="137"/>
      <c r="AL17" s="137"/>
      <c r="AM17" s="110"/>
      <c r="AN17" s="1012"/>
      <c r="AO17" s="1012"/>
    </row>
    <row r="18" spans="1:46" ht="30" customHeight="1">
      <c r="A18" s="139">
        <v>5</v>
      </c>
      <c r="B18" s="907" t="str">
        <f>IF(基本情報入力シート!C43="","",基本情報入力シート!C43)</f>
        <v/>
      </c>
      <c r="C18" s="908"/>
      <c r="D18" s="908"/>
      <c r="E18" s="908"/>
      <c r="F18" s="908"/>
      <c r="G18" s="908"/>
      <c r="H18" s="908"/>
      <c r="I18" s="909"/>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43" t="str">
        <f>IF(基本情報入力シート!Y43="","",基本情報入力シート!Y43)</f>
        <v/>
      </c>
      <c r="O18" s="151"/>
      <c r="P18" s="524"/>
      <c r="Q18" s="923"/>
      <c r="R18" s="924"/>
      <c r="S18" s="140" t="str">
        <f>IFERROR(ROUNDDOWN(Q18*VLOOKUP(N18,【参考】数式用!$AR$2:$AW$50,MATCH(P18,【参考】数式用!$AT$4:$AW$4)+2,FALSE)*0.5, 0), "")</f>
        <v/>
      </c>
      <c r="T18" s="526"/>
      <c r="U18" s="142" t="str">
        <f>IFERROR(IF(AG18&lt;&gt;"",Q18*VLOOKUP(N18,【参考】数式用!$AG$2:$AL$50,MATCH(P18,【参考】数式用!$AI$4:$AL$4,0)+2,0), ""), "")</f>
        <v/>
      </c>
      <c r="V18" s="41"/>
      <c r="W18" s="912"/>
      <c r="X18" s="913"/>
      <c r="Y18" s="523"/>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
      </c>
      <c r="C19" s="908"/>
      <c r="D19" s="908"/>
      <c r="E19" s="908"/>
      <c r="F19" s="908"/>
      <c r="G19" s="908"/>
      <c r="H19" s="908"/>
      <c r="I19" s="909"/>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43" t="str">
        <f>IF(基本情報入力シート!Y44="","",基本情報入力シート!Y44)</f>
        <v/>
      </c>
      <c r="O19" s="151"/>
      <c r="P19" s="524"/>
      <c r="Q19" s="923"/>
      <c r="R19" s="924"/>
      <c r="S19" s="140" t="str">
        <f>IFERROR(ROUNDDOWN(Q19*VLOOKUP(N19,【参考】数式用!$AR$2:$AW$50,MATCH(P19,【参考】数式用!$AT$4:$AW$4)+2,FALSE)*0.5, 0), "")</f>
        <v/>
      </c>
      <c r="T19" s="526"/>
      <c r="U19" s="142" t="str">
        <f>IFERROR(IF(AG19&lt;&gt;"",Q19*VLOOKUP(N19,【参考】数式用!$AG$2:$AL$50,MATCH(P19,【参考】数式用!$AI$4:$AL$4,0)+2,0), ""), "")</f>
        <v/>
      </c>
      <c r="V19" s="41"/>
      <c r="W19" s="912"/>
      <c r="X19" s="913"/>
      <c r="Y19" s="523"/>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
      </c>
      <c r="AH19" s="436" t="str">
        <f>IFERROR(VLOOKUP(N19, 【参考】数式用!$BA$2:$BB$50, 2, FALSE), "")</f>
        <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
      </c>
      <c r="C20" s="908"/>
      <c r="D20" s="908"/>
      <c r="E20" s="908"/>
      <c r="F20" s="908"/>
      <c r="G20" s="908"/>
      <c r="H20" s="908"/>
      <c r="I20" s="909"/>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10"/>
      <c r="R20" s="911"/>
      <c r="S20" s="140" t="str">
        <f>IFERROR(ROUNDDOWN(Q20*VLOOKUP(N20,【参考】数式用!$AR$2:$AW$50,MATCH(P20,【参考】数式用!$AT$4:$AW$4)+2,FALSE)*0.5, 0), "")</f>
        <v/>
      </c>
      <c r="T20" s="48"/>
      <c r="U20" s="142" t="str">
        <f>IFERROR(IF(AG20&lt;&gt;"",Q20*VLOOKUP(N20,【参考】数式用!$AG$2:$AL$50,MATCH(P20,【参考】数式用!$AI$4:$AL$4,0)+2,0), ""), "")</f>
        <v/>
      </c>
      <c r="V20" s="41"/>
      <c r="W20" s="912"/>
      <c r="X20" s="913"/>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O14:O113">
    <cfRule type="expression" dxfId="15" priority="7">
      <formula>N14&lt;&gt;""</formula>
    </cfRule>
  </conditionalFormatting>
  <conditionalFormatting sqref="P14:Q113">
    <cfRule type="expression" dxfId="14" priority="6">
      <formula>$N14&lt;&gt;""</formula>
    </cfRule>
  </conditionalFormatting>
  <conditionalFormatting sqref="Q14:Q113">
    <cfRule type="expression" dxfId="13" priority="5">
      <formula>P14=""</formula>
    </cfRule>
  </conditionalFormatting>
  <conditionalFormatting sqref="T14:T113">
    <cfRule type="expression" dxfId="12" priority="4">
      <formula>$N14&lt;&gt;""</formula>
    </cfRule>
  </conditionalFormatting>
  <conditionalFormatting sqref="V14:V113">
    <cfRule type="expression" dxfId="11" priority="25">
      <formula>U14&lt;&gt;""</formula>
    </cfRule>
  </conditionalFormatting>
  <conditionalFormatting sqref="W14:X113">
    <cfRule type="expression" dxfId="10" priority="174">
      <formula>$AI14=""</formula>
    </cfRule>
  </conditionalFormatting>
  <conditionalFormatting sqref="Y14:Y113">
    <cfRule type="expression" dxfId="9" priority="3">
      <formula>$N14&lt;&gt;""</formula>
    </cfRule>
  </conditionalFormatting>
  <conditionalFormatting sqref="Z14:Z113">
    <cfRule type="expression" dxfId="8" priority="2">
      <formula>OR($Y14="",$Y14="―")</formula>
    </cfRule>
  </conditionalFormatting>
  <conditionalFormatting sqref="AB14:AB113">
    <cfRule type="expression" dxfId="7" priority="1">
      <formula>OR($Y14="",$Y14="―")</formula>
    </cfRule>
  </conditionalFormatting>
  <conditionalFormatting sqref="AC5 AC7">
    <cfRule type="expression" dxfId="6" priority="41">
      <formula>$AC5="○"</formula>
    </cfRule>
  </conditionalFormatting>
  <conditionalFormatting sqref="AC14:AC113">
    <cfRule type="expression" dxfId="5" priority="113">
      <formula>OR(Z14="",Z14="ー")</formula>
    </cfRule>
  </conditionalFormatting>
  <conditionalFormatting sqref="AD5">
    <cfRule type="expression" dxfId="4" priority="37">
      <formula>$AC$5&lt;&gt;"×"</formula>
    </cfRule>
  </conditionalFormatting>
  <conditionalFormatting sqref="AD7">
    <cfRule type="expression" dxfId="3" priority="39">
      <formula>$AC$7&lt;&gt;"×"</formula>
    </cfRule>
  </conditionalFormatting>
  <conditionalFormatting sqref="AE14:AE113">
    <cfRule type="expression" dxfId="2" priority="64">
      <formula>AC14&lt;&gt;""</formula>
    </cfRule>
  </conditionalFormatting>
  <conditionalFormatting sqref="AF14:AH113">
    <cfRule type="expression" dxfId="1" priority="175">
      <formula>$AJ14=""</formula>
    </cfRule>
  </conditionalFormatting>
  <conditionalFormatting sqref="AN14:AN21">
    <cfRule type="expression" dxfId="0" priority="19">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
  <cols>
    <col min="1" max="1" width="42.81640625" style="7" customWidth="1"/>
    <col min="2" max="28" width="8" style="7" customWidth="1"/>
    <col min="29" max="29" width="9" style="7" customWidth="1"/>
    <col min="30" max="30" width="14.1796875" style="7" customWidth="1"/>
    <col min="31" max="31" width="11.6328125" style="7" customWidth="1"/>
    <col min="32" max="32" width="9" style="7"/>
    <col min="33" max="33" width="40.1796875" style="7" customWidth="1"/>
    <col min="34" max="34" width="9" style="90"/>
    <col min="35" max="35" width="12.1796875" style="7" customWidth="1"/>
    <col min="36" max="37" width="9" style="7"/>
    <col min="38" max="38" width="10.6328125" style="7" customWidth="1"/>
    <col min="39" max="41" width="9" style="7"/>
    <col min="42" max="42" width="13.90625" style="7" customWidth="1"/>
    <col min="43" max="43" width="9" style="7"/>
    <col min="44" max="44" width="32.90625" style="7" customWidth="1"/>
    <col min="45" max="45" width="9.08984375" style="90" customWidth="1"/>
    <col min="46" max="46" width="11.453125" style="7" customWidth="1"/>
    <col min="47" max="50" width="9" style="7"/>
    <col min="51" max="51" width="17.6328125" style="7" customWidth="1"/>
    <col min="52" max="52" width="26.36328125" style="7" customWidth="1"/>
    <col min="53" max="53" width="50.453125" style="7" customWidth="1"/>
    <col min="54" max="16384" width="9" style="7"/>
  </cols>
  <sheetData>
    <row r="1" spans="1:54" ht="13.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5"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3.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3.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3.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3.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3.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3.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3.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
  <cols>
    <col min="1" max="1" width="16.81640625" customWidth="1"/>
    <col min="3" max="3" width="14.453125" style="7" customWidth="1"/>
    <col min="4" max="4" width="14.453125" style="7" bestFit="1" customWidth="1"/>
  </cols>
  <sheetData>
    <row r="1" spans="1:4" ht="13.5" thickBot="1">
      <c r="A1" s="6" t="s">
        <v>140</v>
      </c>
      <c r="C1" s="6" t="s">
        <v>141</v>
      </c>
    </row>
    <row r="2" spans="1:4" ht="13.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5"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3b7b391f-316a-4bc7-a585-b2bcaf106fac"/>
    <ds:schemaRef ds:uri="http://purl.org/dc/terms/"/>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